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46" i="1"/>
  <c r="H146"/>
  <c r="I146"/>
  <c r="J146"/>
  <c r="G141"/>
  <c r="H141"/>
  <c r="I141"/>
  <c r="J141"/>
  <c r="G144"/>
  <c r="H144"/>
  <c r="I144"/>
  <c r="J144"/>
  <c r="G137"/>
  <c r="H137"/>
  <c r="I137"/>
  <c r="J137"/>
  <c r="G138"/>
  <c r="H138"/>
  <c r="I138"/>
  <c r="J138"/>
  <c r="G135"/>
  <c r="H135"/>
  <c r="I135"/>
  <c r="J135"/>
  <c r="G125"/>
  <c r="H125"/>
  <c r="I125"/>
  <c r="J125"/>
  <c r="G122"/>
  <c r="H122"/>
  <c r="I122"/>
  <c r="J122"/>
  <c r="G114"/>
  <c r="H114"/>
  <c r="I114"/>
  <c r="J114"/>
  <c r="G110"/>
  <c r="H110"/>
  <c r="I110"/>
  <c r="J110"/>
  <c r="G107"/>
  <c r="H107"/>
  <c r="I107"/>
  <c r="J107"/>
  <c r="G108"/>
  <c r="H108"/>
  <c r="I108"/>
  <c r="J108"/>
  <c r="G101"/>
  <c r="H101"/>
  <c r="I101"/>
  <c r="J101"/>
  <c r="G96"/>
  <c r="H96"/>
  <c r="I96"/>
  <c r="J96"/>
  <c r="G99"/>
  <c r="H99"/>
  <c r="I99"/>
  <c r="G98"/>
  <c r="H98"/>
  <c r="I98"/>
  <c r="J98"/>
  <c r="G97"/>
  <c r="H97"/>
  <c r="I97"/>
  <c r="J97"/>
  <c r="G94"/>
  <c r="H94"/>
  <c r="I94"/>
  <c r="J94"/>
  <c r="G91"/>
  <c r="H91"/>
  <c r="I91"/>
  <c r="G90"/>
  <c r="H90"/>
  <c r="I90"/>
  <c r="J90"/>
  <c r="G87"/>
  <c r="H87"/>
  <c r="I87"/>
  <c r="J87"/>
  <c r="G83"/>
  <c r="H83"/>
  <c r="I83"/>
  <c r="J83"/>
  <c r="G84"/>
  <c r="H84"/>
  <c r="I84"/>
  <c r="J84"/>
  <c r="G80" l="1"/>
  <c r="H80"/>
  <c r="I80"/>
  <c r="J80"/>
  <c r="G73"/>
  <c r="H73"/>
  <c r="I73"/>
  <c r="J73"/>
  <c r="G68"/>
  <c r="H68"/>
  <c r="I68"/>
  <c r="J68"/>
  <c r="G71"/>
  <c r="H71"/>
  <c r="I71"/>
  <c r="J71"/>
  <c r="G64"/>
  <c r="H64"/>
  <c r="I64"/>
  <c r="J64"/>
  <c r="G66"/>
  <c r="H66"/>
  <c r="I66"/>
  <c r="J66"/>
  <c r="G62"/>
  <c r="H62"/>
  <c r="I62"/>
  <c r="J62"/>
  <c r="G53"/>
  <c r="H53"/>
  <c r="I53"/>
  <c r="J53"/>
  <c r="G51"/>
  <c r="H51"/>
  <c r="I51"/>
  <c r="J51"/>
  <c r="G44"/>
  <c r="H44"/>
  <c r="I44"/>
  <c r="J44"/>
  <c r="G39"/>
  <c r="H39"/>
  <c r="I39"/>
  <c r="J39"/>
  <c r="G36"/>
  <c r="H36"/>
  <c r="I36"/>
  <c r="J36"/>
  <c r="G34"/>
  <c r="H34"/>
  <c r="I34"/>
  <c r="J34"/>
  <c r="G30" l="1"/>
  <c r="H30"/>
  <c r="I30"/>
  <c r="J30"/>
  <c r="G28"/>
  <c r="H28"/>
  <c r="I28"/>
  <c r="G26"/>
  <c r="H26"/>
  <c r="I26"/>
  <c r="J26"/>
  <c r="G22"/>
  <c r="H22"/>
  <c r="I22"/>
  <c r="J22"/>
  <c r="G20"/>
  <c r="H20"/>
  <c r="I20"/>
  <c r="J16"/>
  <c r="I16"/>
  <c r="H16"/>
  <c r="G16"/>
  <c r="J12"/>
  <c r="I12"/>
  <c r="H12"/>
  <c r="G12"/>
  <c r="J13"/>
  <c r="I13"/>
  <c r="H13"/>
  <c r="G13"/>
  <c r="J9"/>
  <c r="I9"/>
  <c r="H9"/>
  <c r="G9"/>
  <c r="H6"/>
  <c r="G6"/>
  <c r="B149" l="1"/>
  <c r="A149"/>
  <c r="L148"/>
  <c r="J148"/>
  <c r="I148"/>
  <c r="H148"/>
  <c r="G148"/>
  <c r="F148"/>
  <c r="B141"/>
  <c r="A141"/>
  <c r="L140"/>
  <c r="L149" s="1"/>
  <c r="J140"/>
  <c r="J149" s="1"/>
  <c r="I140"/>
  <c r="I149" s="1"/>
  <c r="H140"/>
  <c r="H149" s="1"/>
  <c r="G140"/>
  <c r="G149" s="1"/>
  <c r="F140"/>
  <c r="F149" s="1"/>
  <c r="B133"/>
  <c r="A133"/>
  <c r="L132"/>
  <c r="J132"/>
  <c r="I132"/>
  <c r="H132"/>
  <c r="G132"/>
  <c r="F132"/>
  <c r="B125"/>
  <c r="A125"/>
  <c r="L124"/>
  <c r="L133" s="1"/>
  <c r="J124"/>
  <c r="J133" s="1"/>
  <c r="I124"/>
  <c r="I133" s="1"/>
  <c r="H124"/>
  <c r="H133" s="1"/>
  <c r="G124"/>
  <c r="G133" s="1"/>
  <c r="F124"/>
  <c r="F133" s="1"/>
  <c r="B117"/>
  <c r="A117"/>
  <c r="L116"/>
  <c r="J116"/>
  <c r="I116"/>
  <c r="H116"/>
  <c r="G116"/>
  <c r="F116"/>
  <c r="B110"/>
  <c r="A110"/>
  <c r="L109"/>
  <c r="L117" s="1"/>
  <c r="J109"/>
  <c r="J117" s="1"/>
  <c r="I109"/>
  <c r="I117" s="1"/>
  <c r="H109"/>
  <c r="H117" s="1"/>
  <c r="G109"/>
  <c r="G117" s="1"/>
  <c r="F109"/>
  <c r="F117" s="1"/>
  <c r="B103"/>
  <c r="A103"/>
  <c r="L102"/>
  <c r="J102"/>
  <c r="I102"/>
  <c r="H102"/>
  <c r="G102"/>
  <c r="F102"/>
  <c r="B96"/>
  <c r="A96"/>
  <c r="L95"/>
  <c r="L103" s="1"/>
  <c r="J95"/>
  <c r="J103" s="1"/>
  <c r="I95"/>
  <c r="I103" s="1"/>
  <c r="H95"/>
  <c r="H103" s="1"/>
  <c r="G95"/>
  <c r="G103" s="1"/>
  <c r="F95"/>
  <c r="F103" s="1"/>
  <c r="B89"/>
  <c r="A89"/>
  <c r="L88"/>
  <c r="J88"/>
  <c r="I88"/>
  <c r="H88"/>
  <c r="G88"/>
  <c r="F88"/>
  <c r="B83"/>
  <c r="A83"/>
  <c r="L82"/>
  <c r="L89" s="1"/>
  <c r="J82"/>
  <c r="J89" s="1"/>
  <c r="I82"/>
  <c r="I89" s="1"/>
  <c r="H82"/>
  <c r="H89" s="1"/>
  <c r="G82"/>
  <c r="G89" s="1"/>
  <c r="F82"/>
  <c r="F89" s="1"/>
  <c r="B76"/>
  <c r="A76"/>
  <c r="L75"/>
  <c r="J75"/>
  <c r="I75"/>
  <c r="H75"/>
  <c r="G75"/>
  <c r="F75"/>
  <c r="B68"/>
  <c r="A68"/>
  <c r="L67"/>
  <c r="L76" s="1"/>
  <c r="J67"/>
  <c r="J76" s="1"/>
  <c r="I67"/>
  <c r="I76" s="1"/>
  <c r="H67"/>
  <c r="H76" s="1"/>
  <c r="G67"/>
  <c r="G76" s="1"/>
  <c r="F67"/>
  <c r="F76" s="1"/>
  <c r="B60"/>
  <c r="A60"/>
  <c r="L59"/>
  <c r="J59"/>
  <c r="I59"/>
  <c r="H59"/>
  <c r="G59"/>
  <c r="F59"/>
  <c r="B53"/>
  <c r="A53"/>
  <c r="L52"/>
  <c r="L60" s="1"/>
  <c r="J52"/>
  <c r="J60" s="1"/>
  <c r="I52"/>
  <c r="I60" s="1"/>
  <c r="H52"/>
  <c r="G52"/>
  <c r="G60" s="1"/>
  <c r="F52"/>
  <c r="F60" s="1"/>
  <c r="B46"/>
  <c r="A46"/>
  <c r="L45"/>
  <c r="J45"/>
  <c r="I45"/>
  <c r="H45"/>
  <c r="G45"/>
  <c r="F45"/>
  <c r="B39"/>
  <c r="A39"/>
  <c r="L38"/>
  <c r="L46" s="1"/>
  <c r="J38"/>
  <c r="I38"/>
  <c r="I46" s="1"/>
  <c r="H38"/>
  <c r="H46" s="1"/>
  <c r="G38"/>
  <c r="G46" s="1"/>
  <c r="F38"/>
  <c r="F46" s="1"/>
  <c r="B32"/>
  <c r="A32"/>
  <c r="L31"/>
  <c r="J31"/>
  <c r="I31"/>
  <c r="H31"/>
  <c r="G31"/>
  <c r="F31"/>
  <c r="B25"/>
  <c r="A25"/>
  <c r="L24"/>
  <c r="L32" s="1"/>
  <c r="J24"/>
  <c r="I24"/>
  <c r="I32" s="1"/>
  <c r="H24"/>
  <c r="G24"/>
  <c r="G32" s="1"/>
  <c r="F24"/>
  <c r="F32" s="1"/>
  <c r="B18"/>
  <c r="A18"/>
  <c r="L17"/>
  <c r="J17"/>
  <c r="I17"/>
  <c r="H17"/>
  <c r="G17"/>
  <c r="F17"/>
  <c r="B12"/>
  <c r="A12"/>
  <c r="L11"/>
  <c r="L18" s="1"/>
  <c r="L150" s="1"/>
  <c r="J11"/>
  <c r="J18" s="1"/>
  <c r="I11"/>
  <c r="H11"/>
  <c r="H18" s="1"/>
  <c r="G11"/>
  <c r="G18" s="1"/>
  <c r="G150" s="1"/>
  <c r="F11"/>
  <c r="F18" s="1"/>
  <c r="F150" s="1"/>
  <c r="H32" l="1"/>
  <c r="H60"/>
  <c r="H150" s="1"/>
  <c r="J46"/>
  <c r="J32"/>
  <c r="I18"/>
  <c r="I150" s="1"/>
  <c r="J150" l="1"/>
</calcChain>
</file>

<file path=xl/sharedStrings.xml><?xml version="1.0" encoding="utf-8"?>
<sst xmlns="http://schemas.openxmlformats.org/spreadsheetml/2006/main" count="387" uniqueCount="104">
  <si>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</si>
  <si>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</si>
  <si>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</si>
  <si>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</si>
  <si>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</si>
  <si>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</si>
  <si>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</si>
  <si>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</si>
  <si>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</si>
  <si>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</si>
  <si>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</si>
  <si>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</si>
  <si>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</si>
  <si>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</si>
  <si>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</si>
  <si>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</si>
  <si>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</si>
  <si>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</si>
  <si>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</si>
  <si>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</si>
  <si>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</si>
  <si>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</si>
  <si>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</si>
  <si>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</si>
  <si>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</si>
  <si>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</si>
  <si>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</si>
  <si>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</si>
  <si>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</si>
  <si>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</si>
  <si>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</si>
  <si>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</si>
  <si>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</si>
  <si>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</si>
  <si>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</si>
  <si>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</si>
  <si>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</si>
  <si>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Запеканка из творога со сметаной</t>
  </si>
  <si>
    <t>220/30</t>
  </si>
  <si>
    <t>Сыр твёрдый</t>
  </si>
  <si>
    <t>таб.33/1981</t>
  </si>
  <si>
    <t>Хлеб пшеничный</t>
  </si>
  <si>
    <t>пром.</t>
  </si>
  <si>
    <t>Чай с сахаром и лимоном</t>
  </si>
  <si>
    <t>200/7</t>
  </si>
  <si>
    <t>Суп-лапша домашняя</t>
  </si>
  <si>
    <t>139/1994</t>
  </si>
  <si>
    <t xml:space="preserve">Плов из птицы </t>
  </si>
  <si>
    <t>80/130</t>
  </si>
  <si>
    <t>Огурцы соленые</t>
  </si>
  <si>
    <t>80/20</t>
  </si>
  <si>
    <t>Тефтели</t>
  </si>
  <si>
    <t>273/1994</t>
  </si>
  <si>
    <t xml:space="preserve">Макароны отварные </t>
  </si>
  <si>
    <t>Кофейный напиток</t>
  </si>
  <si>
    <t>692/2004</t>
  </si>
  <si>
    <t xml:space="preserve">32, сб. 1981 г. </t>
  </si>
  <si>
    <t>кукуруза консервированная</t>
  </si>
  <si>
    <t xml:space="preserve">Суп картофельный с бобовыми(с горохом) </t>
  </si>
  <si>
    <t>Курица запеченная</t>
  </si>
  <si>
    <t>85/1994</t>
  </si>
  <si>
    <t>Винегрет</t>
  </si>
  <si>
    <t>Каша ячневая рассыпчатая</t>
  </si>
  <si>
    <t>Чай с сахаром</t>
  </si>
  <si>
    <t>Борщ с капустой и картофелем</t>
  </si>
  <si>
    <t>Котлета куриная</t>
  </si>
  <si>
    <t>255/1994</t>
  </si>
  <si>
    <t>Каша гречневая рассыпчатая</t>
  </si>
  <si>
    <t>Какао с молоком</t>
  </si>
  <si>
    <t>Суп картофельный с крупой (с рисом)</t>
  </si>
  <si>
    <t>388/2004</t>
  </si>
  <si>
    <t>100/35</t>
  </si>
  <si>
    <t>Котлета рыбная</t>
  </si>
  <si>
    <t>472/1994</t>
  </si>
  <si>
    <t>Пюре картофельное</t>
  </si>
  <si>
    <t xml:space="preserve">75/1994  </t>
  </si>
  <si>
    <t>Икра свекольная</t>
  </si>
  <si>
    <t>Хлеб ржаной</t>
  </si>
  <si>
    <t>Компот из сухофруктов</t>
  </si>
  <si>
    <t>132/УО</t>
  </si>
  <si>
    <t>Рассольник Ленинградский</t>
  </si>
  <si>
    <t>4/2004</t>
  </si>
  <si>
    <t xml:space="preserve">Каша рисовая молочная </t>
  </si>
  <si>
    <t>733/2004</t>
  </si>
  <si>
    <t>70/10</t>
  </si>
  <si>
    <t>Оладьи с повидлом</t>
  </si>
  <si>
    <t>41/1994</t>
  </si>
  <si>
    <t>Масло сливочное</t>
  </si>
  <si>
    <t>горошек консервированный</t>
  </si>
  <si>
    <t>494/2004</t>
  </si>
  <si>
    <t>90/10</t>
  </si>
  <si>
    <t>Птица тушенная</t>
  </si>
  <si>
    <t>Кисель</t>
  </si>
  <si>
    <t>Поджарка из свинины</t>
  </si>
  <si>
    <t>таб.32,сб.1981г.</t>
  </si>
  <si>
    <t>Икра кабачковая</t>
  </si>
  <si>
    <t>Каша пшеничная рассыпчатая</t>
  </si>
  <si>
    <t>Капуста квашеная</t>
  </si>
  <si>
    <t>Суп картофельный с макаронными  изделиями</t>
  </si>
  <si>
    <t>МБОУ СОШ №11 г.Азова</t>
  </si>
  <si>
    <t>Согласованно:</t>
  </si>
  <si>
    <t>директор</t>
  </si>
  <si>
    <t>Заярная М.В.</t>
  </si>
  <si>
    <t>7-11 лет (начальная школа)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</si>
</sst>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164" fontId="12" fillId="4" borderId="2" xfId="0" applyNumberFormat="1" applyFont="1" applyFill="1" applyBorder="1" applyAlignment="1" applyProtection="1">
      <alignment horizontal="center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Protection="1"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2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>
      <alignment vertical="center"/>
    </xf>
    <xf numFmtId="1" fontId="12" fillId="4" borderId="2" xfId="0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>
      <alignment horizontal="center" vertical="center"/>
    </xf>
    <xf numFmtId="0" fontId="12" fillId="4" borderId="2" xfId="0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top"/>
    </xf>
    <xf numFmtId="0" fontId="12" fillId="4" borderId="2" xfId="0" applyFont="1" applyFill="1" applyBorder="1" applyAlignment="1">
      <alignment vertical="center" wrapText="1"/>
    </xf>
    <xf numFmtId="0" fontId="1" fillId="4" borderId="2" xfId="0" applyFont="1" applyFill="1" applyBorder="1"/>
    <xf numFmtId="0" fontId="12" fillId="4" borderId="2" xfId="0" applyFont="1" applyFill="1" applyBorder="1" applyAlignment="1">
      <alignment vertical="top"/>
    </xf>
    <xf numFmtId="0" fontId="3" fillId="0" borderId="0" xfId="0" applyFont="1" applyAlignment="1">
      <alignment horizontal="right" wrapText="1"/>
    </xf>
    <xf numFmtId="0" fontId="1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43" sqref="N14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4.71093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0" t="s">
        <v>99</v>
      </c>
      <c r="D1" s="71"/>
      <c r="E1" s="71"/>
      <c r="F1" s="69" t="s">
        <v>100</v>
      </c>
      <c r="G1" s="2" t="s">
        <v>15</v>
      </c>
      <c r="H1" s="72" t="s">
        <v>101</v>
      </c>
      <c r="I1" s="72"/>
      <c r="J1" s="72"/>
      <c r="K1" s="72"/>
    </row>
    <row r="2" spans="1:12" ht="18">
      <c r="A2" s="32" t="s">
        <v>6</v>
      </c>
      <c r="C2" s="2"/>
      <c r="G2" s="2" t="s">
        <v>16</v>
      </c>
      <c r="H2" s="72" t="s">
        <v>102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35" t="s">
        <v>103</v>
      </c>
      <c r="G3" s="2" t="s">
        <v>17</v>
      </c>
      <c r="H3" s="41">
        <v>1</v>
      </c>
      <c r="I3" s="41">
        <v>9</v>
      </c>
      <c r="J3" s="42">
        <v>2023</v>
      </c>
      <c r="K3" s="43"/>
    </row>
    <row r="4" spans="1:12">
      <c r="C4" s="2"/>
      <c r="D4" s="4"/>
      <c r="H4" s="40" t="s">
        <v>34</v>
      </c>
      <c r="I4" s="40" t="s">
        <v>35</v>
      </c>
      <c r="J4" s="40" t="s">
        <v>36</v>
      </c>
    </row>
    <row r="5" spans="1:12" ht="33.75">
      <c r="A5" s="38" t="s">
        <v>13</v>
      </c>
      <c r="B5" s="39" t="s">
        <v>14</v>
      </c>
      <c r="C5" s="33" t="s">
        <v>0</v>
      </c>
      <c r="D5" s="33" t="s">
        <v>12</v>
      </c>
      <c r="E5" s="33" t="s">
        <v>11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33</v>
      </c>
    </row>
    <row r="6" spans="1:12" ht="15">
      <c r="A6" s="17">
        <v>1</v>
      </c>
      <c r="B6" s="18">
        <v>1</v>
      </c>
      <c r="C6" s="19" t="s">
        <v>18</v>
      </c>
      <c r="D6" s="46" t="s">
        <v>19</v>
      </c>
      <c r="E6" s="44" t="s">
        <v>37</v>
      </c>
      <c r="F6" s="45" t="s">
        <v>38</v>
      </c>
      <c r="G6" s="47">
        <f>7.04</f>
        <v>7.04</v>
      </c>
      <c r="H6" s="47">
        <f>12.164</f>
        <v>12.164</v>
      </c>
      <c r="I6" s="47">
        <v>36.673999999999999</v>
      </c>
      <c r="J6" s="47">
        <v>337.78800000000001</v>
      </c>
      <c r="K6" s="48">
        <v>149</v>
      </c>
      <c r="L6" s="49">
        <v>43.93</v>
      </c>
    </row>
    <row r="7" spans="1:12" ht="15">
      <c r="A7" s="20"/>
      <c r="B7" s="12"/>
      <c r="C7" s="9"/>
      <c r="D7" s="50" t="s">
        <v>24</v>
      </c>
      <c r="E7" s="51" t="s">
        <v>39</v>
      </c>
      <c r="F7" s="48">
        <v>15</v>
      </c>
      <c r="G7" s="47">
        <v>3.48</v>
      </c>
      <c r="H7" s="47">
        <v>4.4249999999999998</v>
      </c>
      <c r="I7" s="47">
        <v>0</v>
      </c>
      <c r="J7" s="47">
        <v>54</v>
      </c>
      <c r="K7" s="52" t="s">
        <v>40</v>
      </c>
      <c r="L7" s="53">
        <v>20</v>
      </c>
    </row>
    <row r="8" spans="1:12" ht="15">
      <c r="A8" s="20"/>
      <c r="B8" s="12"/>
      <c r="C8" s="9"/>
      <c r="D8" s="54" t="s">
        <v>20</v>
      </c>
      <c r="E8" s="51" t="s">
        <v>43</v>
      </c>
      <c r="F8" s="45" t="s">
        <v>44</v>
      </c>
      <c r="G8" s="47">
        <v>0.26</v>
      </c>
      <c r="H8" s="47">
        <v>0.05</v>
      </c>
      <c r="I8" s="47">
        <v>15.22</v>
      </c>
      <c r="J8" s="47">
        <v>59</v>
      </c>
      <c r="K8" s="48">
        <v>512</v>
      </c>
      <c r="L8" s="53">
        <v>7</v>
      </c>
    </row>
    <row r="9" spans="1:12" ht="15">
      <c r="A9" s="20"/>
      <c r="B9" s="12"/>
      <c r="C9" s="9"/>
      <c r="D9" s="54" t="s">
        <v>21</v>
      </c>
      <c r="E9" s="51" t="s">
        <v>41</v>
      </c>
      <c r="F9" s="48">
        <v>60</v>
      </c>
      <c r="G9" s="47">
        <f>3.07/50*60</f>
        <v>3.6839999999999997</v>
      </c>
      <c r="H9" s="47">
        <f>1.07/50*60</f>
        <v>1.2840000000000003</v>
      </c>
      <c r="I9" s="47">
        <f>20.9/50*60</f>
        <v>25.08</v>
      </c>
      <c r="J9" s="47">
        <f>107.2/50*60</f>
        <v>128.64000000000001</v>
      </c>
      <c r="K9" s="52" t="s">
        <v>42</v>
      </c>
      <c r="L9" s="53">
        <v>5</v>
      </c>
    </row>
    <row r="10" spans="1:12" ht="15">
      <c r="A10" s="20"/>
      <c r="B10" s="12"/>
      <c r="C10" s="9"/>
      <c r="D10" s="54" t="s">
        <v>22</v>
      </c>
      <c r="E10" s="55"/>
      <c r="F10" s="53"/>
      <c r="G10" s="53"/>
      <c r="H10" s="53"/>
      <c r="I10" s="53"/>
      <c r="J10" s="53"/>
      <c r="K10" s="56"/>
      <c r="L10" s="53"/>
    </row>
    <row r="11" spans="1:12" ht="15">
      <c r="A11" s="21"/>
      <c r="B11" s="14"/>
      <c r="C11" s="6"/>
      <c r="D11" s="15" t="s">
        <v>31</v>
      </c>
      <c r="E11" s="7"/>
      <c r="F11" s="16">
        <f>SUM(F6:F10)</f>
        <v>75</v>
      </c>
      <c r="G11" s="16">
        <f>SUM(G6:G10)</f>
        <v>14.463999999999999</v>
      </c>
      <c r="H11" s="16">
        <f>SUM(H6:H10)</f>
        <v>17.922999999999998</v>
      </c>
      <c r="I11" s="16">
        <f>SUM(I6:I10)</f>
        <v>76.97399999999999</v>
      </c>
      <c r="J11" s="16">
        <f>SUM(J6:J10)</f>
        <v>579.428</v>
      </c>
      <c r="K11" s="22"/>
      <c r="L11" s="16">
        <f>SUM(L6:L10)</f>
        <v>75.930000000000007</v>
      </c>
    </row>
    <row r="12" spans="1:12" ht="15">
      <c r="A12" s="23">
        <f>A6</f>
        <v>1</v>
      </c>
      <c r="B12" s="10">
        <f>B6</f>
        <v>1</v>
      </c>
      <c r="C12" s="8" t="s">
        <v>23</v>
      </c>
      <c r="D12" s="54" t="s">
        <v>24</v>
      </c>
      <c r="E12" s="57" t="s">
        <v>49</v>
      </c>
      <c r="F12" s="58">
        <v>60</v>
      </c>
      <c r="G12" s="59">
        <f>0.09/70*60</f>
        <v>7.7142857142857138E-2</v>
      </c>
      <c r="H12" s="59">
        <f>0.91/70*60</f>
        <v>0.78</v>
      </c>
      <c r="I12" s="59">
        <f>1.19/70*60</f>
        <v>1.0199999999999998</v>
      </c>
      <c r="J12" s="59">
        <f>11.48/70*60</f>
        <v>9.84</v>
      </c>
      <c r="K12" s="60">
        <v>59</v>
      </c>
      <c r="L12" s="37">
        <v>15</v>
      </c>
    </row>
    <row r="13" spans="1:12" ht="15">
      <c r="A13" s="20"/>
      <c r="B13" s="12"/>
      <c r="C13" s="9"/>
      <c r="D13" s="54" t="s">
        <v>25</v>
      </c>
      <c r="E13" s="51" t="s">
        <v>45</v>
      </c>
      <c r="F13" s="48">
        <v>200</v>
      </c>
      <c r="G13" s="47">
        <f>2.213/250*200</f>
        <v>1.7704000000000002</v>
      </c>
      <c r="H13" s="47">
        <f>5.068/250*200</f>
        <v>4.0543999999999993</v>
      </c>
      <c r="I13" s="47">
        <f>11.923/250*200</f>
        <v>9.5383999999999993</v>
      </c>
      <c r="J13" s="47">
        <f>102.25/250*200</f>
        <v>81.8</v>
      </c>
      <c r="K13" s="61" t="s">
        <v>46</v>
      </c>
      <c r="L13" s="37">
        <v>14.3</v>
      </c>
    </row>
    <row r="14" spans="1:12" ht="15">
      <c r="A14" s="20"/>
      <c r="B14" s="12"/>
      <c r="C14" s="9"/>
      <c r="D14" s="54" t="s">
        <v>26</v>
      </c>
      <c r="E14" s="51" t="s">
        <v>47</v>
      </c>
      <c r="F14" s="45" t="s">
        <v>48</v>
      </c>
      <c r="G14" s="47">
        <v>20.3</v>
      </c>
      <c r="H14" s="47">
        <v>17</v>
      </c>
      <c r="I14" s="47">
        <v>35.69</v>
      </c>
      <c r="J14" s="47">
        <v>377</v>
      </c>
      <c r="K14" s="61">
        <v>304</v>
      </c>
      <c r="L14" s="37">
        <v>32.630000000000003</v>
      </c>
    </row>
    <row r="15" spans="1:12" ht="15">
      <c r="A15" s="20"/>
      <c r="B15" s="12"/>
      <c r="C15" s="9"/>
      <c r="D15" s="54" t="s">
        <v>28</v>
      </c>
      <c r="E15" s="57" t="s">
        <v>43</v>
      </c>
      <c r="F15" s="58">
        <v>207</v>
      </c>
      <c r="G15" s="59">
        <v>0.26</v>
      </c>
      <c r="H15" s="59">
        <v>0.05</v>
      </c>
      <c r="I15" s="59">
        <v>15.22</v>
      </c>
      <c r="J15" s="59">
        <v>59</v>
      </c>
      <c r="K15" s="58">
        <v>512</v>
      </c>
      <c r="L15" s="37">
        <v>9</v>
      </c>
    </row>
    <row r="16" spans="1:12" ht="15">
      <c r="A16" s="20"/>
      <c r="B16" s="12"/>
      <c r="C16" s="9"/>
      <c r="D16" s="54" t="s">
        <v>29</v>
      </c>
      <c r="E16" s="57" t="s">
        <v>41</v>
      </c>
      <c r="F16" s="58">
        <v>60</v>
      </c>
      <c r="G16" s="59">
        <f>3.07/50*60</f>
        <v>3.6839999999999997</v>
      </c>
      <c r="H16" s="59">
        <f>1.07/50*60</f>
        <v>1.2840000000000003</v>
      </c>
      <c r="I16" s="59">
        <f>20.9/50*60</f>
        <v>25.08</v>
      </c>
      <c r="J16" s="59">
        <f>107.2/50*60</f>
        <v>128.64000000000001</v>
      </c>
      <c r="K16" s="62" t="s">
        <v>42</v>
      </c>
      <c r="L16" s="37">
        <v>5</v>
      </c>
    </row>
    <row r="17" spans="1:12" ht="15">
      <c r="A17" s="21"/>
      <c r="B17" s="14"/>
      <c r="C17" s="6"/>
      <c r="D17" s="15" t="s">
        <v>31</v>
      </c>
      <c r="E17" s="7"/>
      <c r="F17" s="16">
        <f>SUM(F12:F16)</f>
        <v>527</v>
      </c>
      <c r="G17" s="16">
        <f>SUM(G12:G16)</f>
        <v>26.091542857142862</v>
      </c>
      <c r="H17" s="16">
        <f>SUM(H12:H16)</f>
        <v>23.168399999999998</v>
      </c>
      <c r="I17" s="16">
        <f>SUM(I12:I16)</f>
        <v>86.548399999999987</v>
      </c>
      <c r="J17" s="16">
        <f>SUM(J12:J16)</f>
        <v>656.28</v>
      </c>
      <c r="K17" s="22"/>
      <c r="L17" s="16">
        <f>SUM(L12:L16)</f>
        <v>75.930000000000007</v>
      </c>
    </row>
    <row r="18" spans="1:12" ht="15">
      <c r="A18" s="26">
        <f>A6</f>
        <v>1</v>
      </c>
      <c r="B18" s="27">
        <f>B6</f>
        <v>1</v>
      </c>
      <c r="C18" s="73" t="s">
        <v>4</v>
      </c>
      <c r="D18" s="74"/>
      <c r="E18" s="28"/>
      <c r="F18" s="29">
        <f>F11+F17</f>
        <v>602</v>
      </c>
      <c r="G18" s="29">
        <f>G11+G17</f>
        <v>40.555542857142861</v>
      </c>
      <c r="H18" s="29">
        <f>H11+H17</f>
        <v>41.091399999999993</v>
      </c>
      <c r="I18" s="29">
        <f>I11+I17</f>
        <v>163.52239999999998</v>
      </c>
      <c r="J18" s="29">
        <f>J11+J17</f>
        <v>1235.7080000000001</v>
      </c>
      <c r="K18" s="29"/>
      <c r="L18" s="29">
        <f>L11+L17</f>
        <v>151.86000000000001</v>
      </c>
    </row>
    <row r="19" spans="1:12" ht="15">
      <c r="A19" s="11">
        <v>1</v>
      </c>
      <c r="B19" s="12">
        <v>2</v>
      </c>
      <c r="C19" s="19" t="s">
        <v>18</v>
      </c>
      <c r="D19" s="46" t="s">
        <v>19</v>
      </c>
      <c r="E19" s="57" t="s">
        <v>51</v>
      </c>
      <c r="F19" s="58" t="s">
        <v>50</v>
      </c>
      <c r="G19" s="59">
        <v>9.65</v>
      </c>
      <c r="H19" s="59">
        <v>11.36</v>
      </c>
      <c r="I19" s="59">
        <v>3.55</v>
      </c>
      <c r="J19" s="59">
        <v>218.87</v>
      </c>
      <c r="K19" s="60">
        <v>286</v>
      </c>
      <c r="L19" s="49">
        <v>35.43</v>
      </c>
    </row>
    <row r="20" spans="1:12" ht="15">
      <c r="A20" s="11"/>
      <c r="B20" s="12"/>
      <c r="C20" s="9"/>
      <c r="D20" s="50" t="s">
        <v>27</v>
      </c>
      <c r="E20" s="57" t="s">
        <v>53</v>
      </c>
      <c r="F20" s="58">
        <v>150</v>
      </c>
      <c r="G20" s="59">
        <f>6.08/200*150</f>
        <v>4.5599999999999996</v>
      </c>
      <c r="H20" s="59">
        <f>6.02/200*150</f>
        <v>4.5149999999999997</v>
      </c>
      <c r="I20" s="59">
        <f>32.3/200*150</f>
        <v>24.224999999999998</v>
      </c>
      <c r="J20" s="59">
        <v>168.45</v>
      </c>
      <c r="K20" s="63" t="s">
        <v>52</v>
      </c>
      <c r="L20" s="53">
        <v>15</v>
      </c>
    </row>
    <row r="21" spans="1:12" ht="15">
      <c r="A21" s="11"/>
      <c r="B21" s="12"/>
      <c r="C21" s="9"/>
      <c r="D21" s="54" t="s">
        <v>20</v>
      </c>
      <c r="E21" s="57" t="s">
        <v>54</v>
      </c>
      <c r="F21" s="58">
        <v>200</v>
      </c>
      <c r="G21" s="59">
        <v>1.4</v>
      </c>
      <c r="H21" s="59">
        <v>1.6</v>
      </c>
      <c r="I21" s="59">
        <v>22.31</v>
      </c>
      <c r="J21" s="59">
        <v>105</v>
      </c>
      <c r="K21" s="64" t="s">
        <v>55</v>
      </c>
      <c r="L21" s="53">
        <v>12</v>
      </c>
    </row>
    <row r="22" spans="1:12" ht="15">
      <c r="A22" s="11"/>
      <c r="B22" s="12"/>
      <c r="C22" s="9"/>
      <c r="D22" s="54" t="s">
        <v>21</v>
      </c>
      <c r="E22" s="57" t="s">
        <v>41</v>
      </c>
      <c r="F22" s="58">
        <v>60</v>
      </c>
      <c r="G22" s="59">
        <f>3.07/50*60</f>
        <v>3.6839999999999997</v>
      </c>
      <c r="H22" s="59">
        <f>1.07/50*60</f>
        <v>1.2840000000000003</v>
      </c>
      <c r="I22" s="59">
        <f>20.9/50*60</f>
        <v>25.08</v>
      </c>
      <c r="J22" s="59">
        <f>107.2/50*60</f>
        <v>128.64000000000001</v>
      </c>
      <c r="K22" s="62" t="s">
        <v>42</v>
      </c>
      <c r="L22" s="53">
        <v>5</v>
      </c>
    </row>
    <row r="23" spans="1:12" ht="15">
      <c r="A23" s="11"/>
      <c r="B23" s="12"/>
      <c r="C23" s="9"/>
      <c r="D23" s="50" t="s">
        <v>24</v>
      </c>
      <c r="E23" s="57" t="s">
        <v>57</v>
      </c>
      <c r="F23" s="58">
        <v>35</v>
      </c>
      <c r="G23" s="59">
        <v>0.58499999999999996</v>
      </c>
      <c r="H23" s="59">
        <v>0.15</v>
      </c>
      <c r="I23" s="59">
        <v>4.1130000000000004</v>
      </c>
      <c r="J23" s="59">
        <v>19.2</v>
      </c>
      <c r="K23" s="60" t="s">
        <v>56</v>
      </c>
      <c r="L23" s="53">
        <v>8.5</v>
      </c>
    </row>
    <row r="24" spans="1:12" ht="15">
      <c r="A24" s="13"/>
      <c r="B24" s="14"/>
      <c r="C24" s="6"/>
      <c r="D24" s="15" t="s">
        <v>31</v>
      </c>
      <c r="E24" s="7"/>
      <c r="F24" s="16">
        <f>SUM(F19:F23)</f>
        <v>445</v>
      </c>
      <c r="G24" s="16">
        <f>SUM(G19:G23)</f>
        <v>19.879000000000001</v>
      </c>
      <c r="H24" s="16">
        <f>SUM(H19:H23)</f>
        <v>18.908999999999999</v>
      </c>
      <c r="I24" s="16">
        <f>SUM(I19:I23)</f>
        <v>79.277999999999992</v>
      </c>
      <c r="J24" s="16">
        <f>SUM(J19:J23)</f>
        <v>640.16000000000008</v>
      </c>
      <c r="K24" s="22"/>
      <c r="L24" s="16">
        <f>SUM(L19:L23)</f>
        <v>75.930000000000007</v>
      </c>
    </row>
    <row r="25" spans="1:12" ht="15">
      <c r="A25" s="10">
        <f>A19</f>
        <v>1</v>
      </c>
      <c r="B25" s="10">
        <f>B19</f>
        <v>2</v>
      </c>
      <c r="C25" s="8" t="s">
        <v>23</v>
      </c>
      <c r="D25" s="54" t="s">
        <v>24</v>
      </c>
      <c r="E25" s="57" t="s">
        <v>57</v>
      </c>
      <c r="F25" s="58">
        <v>35</v>
      </c>
      <c r="G25" s="59">
        <v>0.58499999999999996</v>
      </c>
      <c r="H25" s="59">
        <v>0.15</v>
      </c>
      <c r="I25" s="59">
        <v>4.1130000000000004</v>
      </c>
      <c r="J25" s="59">
        <v>19.2</v>
      </c>
      <c r="K25" s="60" t="s">
        <v>56</v>
      </c>
      <c r="L25" s="37">
        <v>9</v>
      </c>
    </row>
    <row r="26" spans="1:12" ht="15">
      <c r="A26" s="11"/>
      <c r="B26" s="12"/>
      <c r="C26" s="9"/>
      <c r="D26" s="54" t="s">
        <v>25</v>
      </c>
      <c r="E26" s="57" t="s">
        <v>58</v>
      </c>
      <c r="F26" s="58">
        <v>200</v>
      </c>
      <c r="G26" s="59">
        <f>5.49/250*200</f>
        <v>4.3920000000000003</v>
      </c>
      <c r="H26" s="59">
        <f>5.28/250*200</f>
        <v>4.2240000000000002</v>
      </c>
      <c r="I26" s="59">
        <f>16.33/250*200</f>
        <v>13.063999999999998</v>
      </c>
      <c r="J26" s="59">
        <f>134.75/250*200</f>
        <v>107.80000000000001</v>
      </c>
      <c r="K26" s="60">
        <v>206</v>
      </c>
      <c r="L26" s="37">
        <v>13.59</v>
      </c>
    </row>
    <row r="27" spans="1:12" ht="15">
      <c r="A27" s="11"/>
      <c r="B27" s="12"/>
      <c r="C27" s="9"/>
      <c r="D27" s="54" t="s">
        <v>26</v>
      </c>
      <c r="E27" s="57" t="s">
        <v>51</v>
      </c>
      <c r="F27" s="58" t="s">
        <v>50</v>
      </c>
      <c r="G27" s="59">
        <v>9.65</v>
      </c>
      <c r="H27" s="59">
        <v>11.36</v>
      </c>
      <c r="I27" s="59">
        <v>3.55</v>
      </c>
      <c r="J27" s="59">
        <v>218.87</v>
      </c>
      <c r="K27" s="60">
        <v>286</v>
      </c>
      <c r="L27" s="37">
        <v>24.84</v>
      </c>
    </row>
    <row r="28" spans="1:12" ht="15">
      <c r="A28" s="11"/>
      <c r="B28" s="12"/>
      <c r="C28" s="9"/>
      <c r="D28" s="54" t="s">
        <v>27</v>
      </c>
      <c r="E28" s="57" t="s">
        <v>53</v>
      </c>
      <c r="F28" s="58">
        <v>150</v>
      </c>
      <c r="G28" s="59">
        <f>6.08/200*150</f>
        <v>4.5599999999999996</v>
      </c>
      <c r="H28" s="59">
        <f>6.02/200*150</f>
        <v>4.5149999999999997</v>
      </c>
      <c r="I28" s="59">
        <f>32.3/200*150</f>
        <v>24.224999999999998</v>
      </c>
      <c r="J28" s="59">
        <v>168.45</v>
      </c>
      <c r="K28" s="63" t="s">
        <v>52</v>
      </c>
      <c r="L28" s="37">
        <v>15</v>
      </c>
    </row>
    <row r="29" spans="1:12" ht="15">
      <c r="A29" s="11"/>
      <c r="B29" s="12"/>
      <c r="C29" s="9"/>
      <c r="D29" s="54" t="s">
        <v>28</v>
      </c>
      <c r="E29" s="57" t="s">
        <v>54</v>
      </c>
      <c r="F29" s="58">
        <v>200</v>
      </c>
      <c r="G29" s="59">
        <v>1.4</v>
      </c>
      <c r="H29" s="59">
        <v>1.6</v>
      </c>
      <c r="I29" s="59">
        <v>22.31</v>
      </c>
      <c r="J29" s="59">
        <v>105</v>
      </c>
      <c r="K29" s="64" t="s">
        <v>55</v>
      </c>
      <c r="L29" s="37">
        <v>8.5</v>
      </c>
    </row>
    <row r="30" spans="1:12" ht="15">
      <c r="A30" s="11"/>
      <c r="B30" s="12"/>
      <c r="C30" s="9"/>
      <c r="D30" s="54" t="s">
        <v>29</v>
      </c>
      <c r="E30" s="57" t="s">
        <v>41</v>
      </c>
      <c r="F30" s="58">
        <v>60</v>
      </c>
      <c r="G30" s="59">
        <f>3.07/50*60</f>
        <v>3.6839999999999997</v>
      </c>
      <c r="H30" s="59">
        <f>1.07/50*60</f>
        <v>1.2840000000000003</v>
      </c>
      <c r="I30" s="59">
        <f>20.9/50*60</f>
        <v>25.08</v>
      </c>
      <c r="J30" s="59">
        <f>107.2/50*60</f>
        <v>128.64000000000001</v>
      </c>
      <c r="K30" s="62" t="s">
        <v>42</v>
      </c>
      <c r="L30" s="37">
        <v>5</v>
      </c>
    </row>
    <row r="31" spans="1:12" ht="15">
      <c r="A31" s="13"/>
      <c r="B31" s="14"/>
      <c r="C31" s="6"/>
      <c r="D31" s="15" t="s">
        <v>31</v>
      </c>
      <c r="E31" s="7"/>
      <c r="F31" s="16">
        <f>SUM(F25:F30)</f>
        <v>645</v>
      </c>
      <c r="G31" s="16">
        <f>SUM(G25:G30)</f>
        <v>24.271000000000001</v>
      </c>
      <c r="H31" s="16">
        <f>SUM(H25:H30)</f>
        <v>23.132999999999999</v>
      </c>
      <c r="I31" s="16">
        <f>SUM(I25:I30)</f>
        <v>92.341999999999999</v>
      </c>
      <c r="J31" s="16">
        <f>SUM(J25:J30)</f>
        <v>747.95999999999992</v>
      </c>
      <c r="K31" s="22"/>
      <c r="L31" s="16">
        <f>SUM(L25:L30)</f>
        <v>75.930000000000007</v>
      </c>
    </row>
    <row r="32" spans="1:12" ht="15.75" customHeight="1">
      <c r="A32" s="30">
        <f>A19</f>
        <v>1</v>
      </c>
      <c r="B32" s="30">
        <f>B19</f>
        <v>2</v>
      </c>
      <c r="C32" s="73" t="s">
        <v>4</v>
      </c>
      <c r="D32" s="74"/>
      <c r="E32" s="28"/>
      <c r="F32" s="29">
        <f>F24+F31</f>
        <v>1090</v>
      </c>
      <c r="G32" s="29">
        <f>G24+G31</f>
        <v>44.150000000000006</v>
      </c>
      <c r="H32" s="29">
        <f>H24+H31</f>
        <v>42.042000000000002</v>
      </c>
      <c r="I32" s="29">
        <f>I24+I31</f>
        <v>171.62</v>
      </c>
      <c r="J32" s="29">
        <f>J24+J31</f>
        <v>1388.12</v>
      </c>
      <c r="K32" s="29"/>
      <c r="L32" s="29">
        <f>L24+L31</f>
        <v>151.86000000000001</v>
      </c>
    </row>
    <row r="33" spans="1:12" ht="15">
      <c r="A33" s="17">
        <v>1</v>
      </c>
      <c r="B33" s="18">
        <v>3</v>
      </c>
      <c r="C33" s="19" t="s">
        <v>18</v>
      </c>
      <c r="D33" s="46" t="s">
        <v>19</v>
      </c>
      <c r="E33" s="57" t="s">
        <v>59</v>
      </c>
      <c r="F33" s="58">
        <v>90</v>
      </c>
      <c r="G33" s="59">
        <v>12.082500000000001</v>
      </c>
      <c r="H33" s="59">
        <v>2.8012500000000005</v>
      </c>
      <c r="I33" s="59">
        <v>7.9312499999999995</v>
      </c>
      <c r="J33" s="59">
        <v>218.17125000000001</v>
      </c>
      <c r="K33" s="60">
        <v>377</v>
      </c>
      <c r="L33" s="49">
        <v>37.86</v>
      </c>
    </row>
    <row r="34" spans="1:12" ht="15">
      <c r="A34" s="20"/>
      <c r="B34" s="12"/>
      <c r="C34" s="9"/>
      <c r="D34" s="50" t="s">
        <v>24</v>
      </c>
      <c r="E34" s="57" t="s">
        <v>61</v>
      </c>
      <c r="F34" s="58">
        <v>35</v>
      </c>
      <c r="G34" s="59">
        <f>2.32/100*35</f>
        <v>0.81199999999999994</v>
      </c>
      <c r="H34" s="59">
        <f>7.06/100*35</f>
        <v>2.4710000000000001</v>
      </c>
      <c r="I34" s="59">
        <f>9.39/100*35</f>
        <v>3.2865000000000002</v>
      </c>
      <c r="J34" s="59">
        <f>107.82/100*35</f>
        <v>37.736999999999995</v>
      </c>
      <c r="K34" s="65" t="s">
        <v>60</v>
      </c>
      <c r="L34" s="53">
        <v>13.07</v>
      </c>
    </row>
    <row r="35" spans="1:12" ht="15">
      <c r="A35" s="20"/>
      <c r="B35" s="12"/>
      <c r="C35" s="9"/>
      <c r="D35" s="54" t="s">
        <v>20</v>
      </c>
      <c r="E35" s="57" t="s">
        <v>63</v>
      </c>
      <c r="F35" s="58">
        <v>200</v>
      </c>
      <c r="G35" s="59">
        <v>8.9</v>
      </c>
      <c r="H35" s="59">
        <v>3.06</v>
      </c>
      <c r="I35" s="59">
        <v>26</v>
      </c>
      <c r="J35" s="59">
        <v>58</v>
      </c>
      <c r="K35" s="58">
        <v>685</v>
      </c>
      <c r="L35" s="53">
        <v>5</v>
      </c>
    </row>
    <row r="36" spans="1:12" ht="15">
      <c r="A36" s="20"/>
      <c r="B36" s="12"/>
      <c r="C36" s="9"/>
      <c r="D36" s="54" t="s">
        <v>21</v>
      </c>
      <c r="E36" s="57" t="s">
        <v>41</v>
      </c>
      <c r="F36" s="58">
        <v>60</v>
      </c>
      <c r="G36" s="59">
        <f>3.07/50*60</f>
        <v>3.6839999999999997</v>
      </c>
      <c r="H36" s="59">
        <f>1.07/50*60</f>
        <v>1.2840000000000003</v>
      </c>
      <c r="I36" s="59">
        <f>20.9/50*60</f>
        <v>25.08</v>
      </c>
      <c r="J36" s="59">
        <f>107.2/50*60</f>
        <v>128.64000000000001</v>
      </c>
      <c r="K36" s="62" t="s">
        <v>42</v>
      </c>
      <c r="L36" s="53">
        <v>5</v>
      </c>
    </row>
    <row r="37" spans="1:12" ht="15">
      <c r="A37" s="20"/>
      <c r="B37" s="12"/>
      <c r="C37" s="9"/>
      <c r="D37" s="50" t="s">
        <v>27</v>
      </c>
      <c r="E37" s="57" t="s">
        <v>62</v>
      </c>
      <c r="F37" s="58">
        <v>180</v>
      </c>
      <c r="G37" s="59">
        <v>5.74</v>
      </c>
      <c r="H37" s="59">
        <v>5.1100000000000003</v>
      </c>
      <c r="I37" s="59">
        <v>36.99</v>
      </c>
      <c r="J37" s="59">
        <v>224.42</v>
      </c>
      <c r="K37" s="65">
        <v>679</v>
      </c>
      <c r="L37" s="53">
        <v>15</v>
      </c>
    </row>
    <row r="38" spans="1:12" ht="15">
      <c r="A38" s="21"/>
      <c r="B38" s="14"/>
      <c r="C38" s="6"/>
      <c r="D38" s="15" t="s">
        <v>31</v>
      </c>
      <c r="E38" s="7"/>
      <c r="F38" s="16">
        <f>SUM(F33:F37)</f>
        <v>565</v>
      </c>
      <c r="G38" s="16">
        <f>SUM(G33:G37)</f>
        <v>31.218499999999999</v>
      </c>
      <c r="H38" s="16">
        <f>SUM(H33:H37)</f>
        <v>14.72625</v>
      </c>
      <c r="I38" s="16">
        <f>SUM(I33:I37)</f>
        <v>99.287749999999988</v>
      </c>
      <c r="J38" s="16">
        <f>SUM(J33:J37)</f>
        <v>666.96825000000001</v>
      </c>
      <c r="K38" s="22"/>
      <c r="L38" s="16">
        <f>SUM(L33:L37)</f>
        <v>75.930000000000007</v>
      </c>
    </row>
    <row r="39" spans="1:12" ht="15">
      <c r="A39" s="23">
        <f>A33</f>
        <v>1</v>
      </c>
      <c r="B39" s="10">
        <f>B33</f>
        <v>3</v>
      </c>
      <c r="C39" s="8" t="s">
        <v>23</v>
      </c>
      <c r="D39" s="54" t="s">
        <v>24</v>
      </c>
      <c r="E39" s="57" t="s">
        <v>61</v>
      </c>
      <c r="F39" s="58">
        <v>35</v>
      </c>
      <c r="G39" s="59">
        <f>2.32/100*35</f>
        <v>0.81199999999999994</v>
      </c>
      <c r="H39" s="59">
        <f>7.06/100*35</f>
        <v>2.4710000000000001</v>
      </c>
      <c r="I39" s="59">
        <f>9.39/100*35</f>
        <v>3.2865000000000002</v>
      </c>
      <c r="J39" s="59">
        <f>107.82/100*35</f>
        <v>37.736999999999995</v>
      </c>
      <c r="K39" s="65" t="s">
        <v>60</v>
      </c>
      <c r="L39" s="53">
        <v>13.07</v>
      </c>
    </row>
    <row r="40" spans="1:12" ht="15">
      <c r="A40" s="20"/>
      <c r="B40" s="12"/>
      <c r="C40" s="9"/>
      <c r="D40" s="54" t="s">
        <v>25</v>
      </c>
      <c r="E40" s="57" t="s">
        <v>64</v>
      </c>
      <c r="F40" s="58">
        <v>200</v>
      </c>
      <c r="G40" s="59">
        <v>1.45</v>
      </c>
      <c r="H40" s="59">
        <v>3.93</v>
      </c>
      <c r="I40" s="59">
        <v>100.2</v>
      </c>
      <c r="J40" s="59">
        <v>82</v>
      </c>
      <c r="K40" s="60">
        <v>170</v>
      </c>
      <c r="L40" s="53">
        <v>15.59</v>
      </c>
    </row>
    <row r="41" spans="1:12" ht="15">
      <c r="A41" s="20"/>
      <c r="B41" s="12"/>
      <c r="C41" s="9"/>
      <c r="D41" s="54" t="s">
        <v>26</v>
      </c>
      <c r="E41" s="57" t="s">
        <v>59</v>
      </c>
      <c r="F41" s="58">
        <v>90</v>
      </c>
      <c r="G41" s="59">
        <v>12.082500000000001</v>
      </c>
      <c r="H41" s="59">
        <v>2.8012500000000005</v>
      </c>
      <c r="I41" s="59">
        <v>7.9312499999999995</v>
      </c>
      <c r="J41" s="59">
        <v>218.17125000000001</v>
      </c>
      <c r="K41" s="60">
        <v>377</v>
      </c>
      <c r="L41" s="53">
        <v>22.27</v>
      </c>
    </row>
    <row r="42" spans="1:12" ht="15">
      <c r="A42" s="20"/>
      <c r="B42" s="12"/>
      <c r="C42" s="9"/>
      <c r="D42" s="54" t="s">
        <v>27</v>
      </c>
      <c r="E42" s="57" t="s">
        <v>62</v>
      </c>
      <c r="F42" s="58">
        <v>180</v>
      </c>
      <c r="G42" s="59">
        <v>5.74</v>
      </c>
      <c r="H42" s="59">
        <v>5.1100000000000003</v>
      </c>
      <c r="I42" s="59">
        <v>36.99</v>
      </c>
      <c r="J42" s="59">
        <v>224.42</v>
      </c>
      <c r="K42" s="65">
        <v>679</v>
      </c>
      <c r="L42" s="53">
        <v>15</v>
      </c>
    </row>
    <row r="43" spans="1:12" ht="15">
      <c r="A43" s="20"/>
      <c r="B43" s="12"/>
      <c r="C43" s="9"/>
      <c r="D43" s="54" t="s">
        <v>28</v>
      </c>
      <c r="E43" s="57" t="s">
        <v>63</v>
      </c>
      <c r="F43" s="58">
        <v>200</v>
      </c>
      <c r="G43" s="59">
        <v>8.9</v>
      </c>
      <c r="H43" s="59">
        <v>3.06</v>
      </c>
      <c r="I43" s="59">
        <v>26</v>
      </c>
      <c r="J43" s="59">
        <v>58</v>
      </c>
      <c r="K43" s="58">
        <v>685</v>
      </c>
      <c r="L43" s="53">
        <v>5</v>
      </c>
    </row>
    <row r="44" spans="1:12" ht="15">
      <c r="A44" s="20"/>
      <c r="B44" s="12"/>
      <c r="C44" s="9"/>
      <c r="D44" s="54" t="s">
        <v>29</v>
      </c>
      <c r="E44" s="57" t="s">
        <v>41</v>
      </c>
      <c r="F44" s="58">
        <v>60</v>
      </c>
      <c r="G44" s="59">
        <f>3.07/50*60</f>
        <v>3.6839999999999997</v>
      </c>
      <c r="H44" s="59">
        <f>1.07/50*60</f>
        <v>1.2840000000000003</v>
      </c>
      <c r="I44" s="59">
        <f>20.9/50*60</f>
        <v>25.08</v>
      </c>
      <c r="J44" s="59">
        <f>107.2/50*60</f>
        <v>128.64000000000001</v>
      </c>
      <c r="K44" s="62" t="s">
        <v>42</v>
      </c>
      <c r="L44" s="53">
        <v>5</v>
      </c>
    </row>
    <row r="45" spans="1:12" ht="15">
      <c r="A45" s="21"/>
      <c r="B45" s="14"/>
      <c r="C45" s="6"/>
      <c r="D45" s="15" t="s">
        <v>31</v>
      </c>
      <c r="E45" s="7"/>
      <c r="F45" s="16">
        <f>SUM(F39:F44)</f>
        <v>765</v>
      </c>
      <c r="G45" s="16">
        <f>SUM(G39:G44)</f>
        <v>32.668500000000002</v>
      </c>
      <c r="H45" s="16">
        <f>SUM(H39:H44)</f>
        <v>18.656249999999996</v>
      </c>
      <c r="I45" s="16">
        <f>SUM(I39:I44)</f>
        <v>199.48775000000001</v>
      </c>
      <c r="J45" s="16">
        <f>SUM(J39:J44)</f>
        <v>748.96825000000001</v>
      </c>
      <c r="K45" s="22"/>
      <c r="L45" s="16">
        <f>SUM(L39:L44)</f>
        <v>75.930000000000007</v>
      </c>
    </row>
    <row r="46" spans="1:12" ht="15.75" customHeight="1">
      <c r="A46" s="26">
        <f>A33</f>
        <v>1</v>
      </c>
      <c r="B46" s="27">
        <f>B33</f>
        <v>3</v>
      </c>
      <c r="C46" s="73" t="s">
        <v>4</v>
      </c>
      <c r="D46" s="74"/>
      <c r="E46" s="28"/>
      <c r="F46" s="29">
        <f>F38+F45</f>
        <v>1330</v>
      </c>
      <c r="G46" s="29">
        <f>G38+G45</f>
        <v>63.887</v>
      </c>
      <c r="H46" s="29">
        <f>H38+H45</f>
        <v>33.382499999999993</v>
      </c>
      <c r="I46" s="29">
        <f>I38+I45</f>
        <v>298.77549999999997</v>
      </c>
      <c r="J46" s="29">
        <f>J38+J45</f>
        <v>1415.9365</v>
      </c>
      <c r="K46" s="29"/>
      <c r="L46" s="29">
        <f>L38+L45</f>
        <v>151.86000000000001</v>
      </c>
    </row>
    <row r="47" spans="1:12" ht="15">
      <c r="A47" s="17">
        <v>1</v>
      </c>
      <c r="B47" s="18">
        <v>4</v>
      </c>
      <c r="C47" s="19" t="s">
        <v>18</v>
      </c>
      <c r="D47" s="46" t="s">
        <v>19</v>
      </c>
      <c r="E47" s="57" t="s">
        <v>65</v>
      </c>
      <c r="F47" s="58">
        <v>90</v>
      </c>
      <c r="G47" s="59">
        <v>12.44</v>
      </c>
      <c r="H47" s="59">
        <v>9.24</v>
      </c>
      <c r="I47" s="59">
        <v>12.56</v>
      </c>
      <c r="J47" s="59">
        <v>183</v>
      </c>
      <c r="K47" s="60">
        <v>608</v>
      </c>
      <c r="L47" s="36">
        <v>37.26</v>
      </c>
    </row>
    <row r="48" spans="1:12" ht="15">
      <c r="A48" s="20"/>
      <c r="B48" s="12"/>
      <c r="C48" s="9"/>
      <c r="D48" s="50" t="s">
        <v>27</v>
      </c>
      <c r="E48" s="57" t="s">
        <v>67</v>
      </c>
      <c r="F48" s="58">
        <v>150</v>
      </c>
      <c r="G48" s="59">
        <v>2.0030000000000001</v>
      </c>
      <c r="H48" s="59">
        <v>7.0140000000000002</v>
      </c>
      <c r="I48" s="59">
        <v>21.12</v>
      </c>
      <c r="J48" s="59">
        <v>182</v>
      </c>
      <c r="K48" s="60" t="s">
        <v>66</v>
      </c>
      <c r="L48" s="37">
        <v>15</v>
      </c>
    </row>
    <row r="49" spans="1:12" ht="15">
      <c r="A49" s="20"/>
      <c r="B49" s="12"/>
      <c r="C49" s="9"/>
      <c r="D49" s="54" t="s">
        <v>20</v>
      </c>
      <c r="E49" s="57" t="s">
        <v>68</v>
      </c>
      <c r="F49" s="58">
        <v>200</v>
      </c>
      <c r="G49" s="59">
        <v>4.62</v>
      </c>
      <c r="H49" s="59">
        <v>4.0199999999999996</v>
      </c>
      <c r="I49" s="59">
        <v>43.8</v>
      </c>
      <c r="J49" s="59">
        <v>177.56</v>
      </c>
      <c r="K49" s="58">
        <v>693</v>
      </c>
      <c r="L49" s="37">
        <v>12</v>
      </c>
    </row>
    <row r="50" spans="1:12" ht="15">
      <c r="A50" s="20"/>
      <c r="B50" s="12"/>
      <c r="C50" s="9"/>
      <c r="D50" s="54" t="s">
        <v>21</v>
      </c>
      <c r="E50" s="57" t="s">
        <v>41</v>
      </c>
      <c r="F50" s="58">
        <v>50</v>
      </c>
      <c r="G50" s="59">
        <v>3.07</v>
      </c>
      <c r="H50" s="59">
        <v>1.07</v>
      </c>
      <c r="I50" s="59">
        <v>20.9</v>
      </c>
      <c r="J50" s="59">
        <v>107.2</v>
      </c>
      <c r="K50" s="62" t="s">
        <v>42</v>
      </c>
      <c r="L50" s="37">
        <v>4.17</v>
      </c>
    </row>
    <row r="51" spans="1:12" ht="15">
      <c r="A51" s="20"/>
      <c r="B51" s="12"/>
      <c r="C51" s="9"/>
      <c r="D51" s="50" t="s">
        <v>24</v>
      </c>
      <c r="E51" s="57" t="s">
        <v>49</v>
      </c>
      <c r="F51" s="58">
        <v>35</v>
      </c>
      <c r="G51" s="59">
        <f>0.09/70*35</f>
        <v>4.4999999999999998E-2</v>
      </c>
      <c r="H51" s="59">
        <f>0.91/70*35</f>
        <v>0.45500000000000002</v>
      </c>
      <c r="I51" s="59">
        <f>1.19/70*35</f>
        <v>0.59499999999999997</v>
      </c>
      <c r="J51" s="59">
        <f>11.48/70*35</f>
        <v>5.74</v>
      </c>
      <c r="K51" s="60">
        <v>59</v>
      </c>
      <c r="L51" s="37">
        <v>7.5</v>
      </c>
    </row>
    <row r="52" spans="1:12" ht="15">
      <c r="A52" s="21"/>
      <c r="B52" s="14"/>
      <c r="C52" s="6"/>
      <c r="D52" s="15" t="s">
        <v>31</v>
      </c>
      <c r="E52" s="7"/>
      <c r="F52" s="16">
        <f>SUM(F47:F51)</f>
        <v>525</v>
      </c>
      <c r="G52" s="16">
        <f>SUM(G47:G51)</f>
        <v>22.178000000000001</v>
      </c>
      <c r="H52" s="16">
        <f>SUM(H47:H51)</f>
        <v>21.798999999999999</v>
      </c>
      <c r="I52" s="16">
        <f>SUM(I47:I51)</f>
        <v>98.974999999999994</v>
      </c>
      <c r="J52" s="16">
        <f>SUM(J47:J51)</f>
        <v>655.5</v>
      </c>
      <c r="K52" s="22"/>
      <c r="L52" s="16">
        <f>SUM(L47:L51)</f>
        <v>75.929999999999993</v>
      </c>
    </row>
    <row r="53" spans="1:12" ht="15">
      <c r="A53" s="23">
        <f>A47</f>
        <v>1</v>
      </c>
      <c r="B53" s="10">
        <f>B47</f>
        <v>4</v>
      </c>
      <c r="C53" s="8" t="s">
        <v>23</v>
      </c>
      <c r="D53" s="54" t="s">
        <v>24</v>
      </c>
      <c r="E53" s="57" t="s">
        <v>49</v>
      </c>
      <c r="F53" s="58">
        <v>35</v>
      </c>
      <c r="G53" s="59">
        <f>0.09/70*35</f>
        <v>4.4999999999999998E-2</v>
      </c>
      <c r="H53" s="59">
        <f>0.91/70*35</f>
        <v>0.45500000000000002</v>
      </c>
      <c r="I53" s="59">
        <f>1.19/70*35</f>
        <v>0.59499999999999997</v>
      </c>
      <c r="J53" s="59">
        <f>11.48/70*35</f>
        <v>5.74</v>
      </c>
      <c r="K53" s="60">
        <v>59</v>
      </c>
      <c r="L53" s="37">
        <v>7.5</v>
      </c>
    </row>
    <row r="54" spans="1:12" ht="15">
      <c r="A54" s="20"/>
      <c r="B54" s="12"/>
      <c r="C54" s="9"/>
      <c r="D54" s="54" t="s">
        <v>25</v>
      </c>
      <c r="E54" s="66" t="s">
        <v>69</v>
      </c>
      <c r="F54" s="58">
        <v>200</v>
      </c>
      <c r="G54" s="59">
        <v>1.58</v>
      </c>
      <c r="H54" s="59">
        <v>2.19</v>
      </c>
      <c r="I54" s="59">
        <v>11.66</v>
      </c>
      <c r="J54" s="59">
        <v>72.599999999999994</v>
      </c>
      <c r="K54" s="60">
        <v>204</v>
      </c>
      <c r="L54" s="37">
        <v>12.49</v>
      </c>
    </row>
    <row r="55" spans="1:12" ht="15">
      <c r="A55" s="20"/>
      <c r="B55" s="12"/>
      <c r="C55" s="9"/>
      <c r="D55" s="54" t="s">
        <v>26</v>
      </c>
      <c r="E55" s="57" t="s">
        <v>65</v>
      </c>
      <c r="F55" s="58">
        <v>90</v>
      </c>
      <c r="G55" s="59">
        <v>12.44</v>
      </c>
      <c r="H55" s="59">
        <v>9.24</v>
      </c>
      <c r="I55" s="59">
        <v>12.56</v>
      </c>
      <c r="J55" s="59">
        <v>183</v>
      </c>
      <c r="K55" s="60">
        <v>608</v>
      </c>
      <c r="L55" s="37">
        <v>24.77</v>
      </c>
    </row>
    <row r="56" spans="1:12" ht="15">
      <c r="A56" s="20"/>
      <c r="B56" s="12"/>
      <c r="C56" s="9"/>
      <c r="D56" s="54" t="s">
        <v>27</v>
      </c>
      <c r="E56" s="57" t="s">
        <v>67</v>
      </c>
      <c r="F56" s="58">
        <v>150</v>
      </c>
      <c r="G56" s="59">
        <v>2.0030000000000001</v>
      </c>
      <c r="H56" s="59">
        <v>7.0140000000000002</v>
      </c>
      <c r="I56" s="59">
        <v>21.12</v>
      </c>
      <c r="J56" s="59">
        <v>182</v>
      </c>
      <c r="K56" s="60" t="s">
        <v>66</v>
      </c>
      <c r="L56" s="37">
        <v>15</v>
      </c>
    </row>
    <row r="57" spans="1:12" ht="15">
      <c r="A57" s="20"/>
      <c r="B57" s="12"/>
      <c r="C57" s="9"/>
      <c r="D57" s="54" t="s">
        <v>28</v>
      </c>
      <c r="E57" s="57" t="s">
        <v>68</v>
      </c>
      <c r="F57" s="58">
        <v>200</v>
      </c>
      <c r="G57" s="59">
        <v>4.62</v>
      </c>
      <c r="H57" s="59">
        <v>4.0199999999999996</v>
      </c>
      <c r="I57" s="59">
        <v>43.8</v>
      </c>
      <c r="J57" s="59">
        <v>177.56</v>
      </c>
      <c r="K57" s="58">
        <v>693</v>
      </c>
      <c r="L57" s="37">
        <v>12</v>
      </c>
    </row>
    <row r="58" spans="1:12" ht="15">
      <c r="A58" s="20"/>
      <c r="B58" s="12"/>
      <c r="C58" s="9"/>
      <c r="D58" s="54" t="s">
        <v>29</v>
      </c>
      <c r="E58" s="57" t="s">
        <v>41</v>
      </c>
      <c r="F58" s="62">
        <v>50</v>
      </c>
      <c r="G58" s="59">
        <v>3.07</v>
      </c>
      <c r="H58" s="59">
        <v>1.07</v>
      </c>
      <c r="I58" s="59">
        <v>20.9</v>
      </c>
      <c r="J58" s="59">
        <v>107.2</v>
      </c>
      <c r="K58" s="62" t="s">
        <v>42</v>
      </c>
      <c r="L58" s="37">
        <v>4.17</v>
      </c>
    </row>
    <row r="59" spans="1:12" ht="15">
      <c r="A59" s="21"/>
      <c r="B59" s="14"/>
      <c r="C59" s="6"/>
      <c r="D59" s="15" t="s">
        <v>31</v>
      </c>
      <c r="E59" s="7"/>
      <c r="F59" s="16">
        <f>SUM(F53:F58)</f>
        <v>725</v>
      </c>
      <c r="G59" s="16">
        <f>SUM(G53:G58)</f>
        <v>23.757999999999999</v>
      </c>
      <c r="H59" s="16">
        <f>SUM(H53:H58)</f>
        <v>23.989000000000001</v>
      </c>
      <c r="I59" s="16">
        <f>SUM(I53:I58)</f>
        <v>110.63499999999999</v>
      </c>
      <c r="J59" s="16">
        <f>SUM(J53:J58)</f>
        <v>728.1</v>
      </c>
      <c r="K59" s="22"/>
      <c r="L59" s="16">
        <f>SUM(L53:L58)</f>
        <v>75.930000000000007</v>
      </c>
    </row>
    <row r="60" spans="1:12" ht="15.75" customHeight="1">
      <c r="A60" s="26">
        <f>A47</f>
        <v>1</v>
      </c>
      <c r="B60" s="27">
        <f>B47</f>
        <v>4</v>
      </c>
      <c r="C60" s="73" t="s">
        <v>4</v>
      </c>
      <c r="D60" s="74"/>
      <c r="E60" s="28"/>
      <c r="F60" s="29">
        <f>F52+F59</f>
        <v>1250</v>
      </c>
      <c r="G60" s="29">
        <f>G52+G59</f>
        <v>45.936</v>
      </c>
      <c r="H60" s="29">
        <f>H52+H59</f>
        <v>45.787999999999997</v>
      </c>
      <c r="I60" s="29">
        <f>I52+I59</f>
        <v>209.60999999999999</v>
      </c>
      <c r="J60" s="29">
        <f>J52+J59</f>
        <v>1383.6</v>
      </c>
      <c r="K60" s="29"/>
      <c r="L60" s="29">
        <f>L52+L59</f>
        <v>151.86000000000001</v>
      </c>
    </row>
    <row r="61" spans="1:12" ht="15">
      <c r="A61" s="17">
        <v>1</v>
      </c>
      <c r="B61" s="18">
        <v>5</v>
      </c>
      <c r="C61" s="19" t="s">
        <v>18</v>
      </c>
      <c r="D61" s="46" t="s">
        <v>19</v>
      </c>
      <c r="E61" s="57" t="s">
        <v>72</v>
      </c>
      <c r="F61" s="58" t="s">
        <v>71</v>
      </c>
      <c r="G61" s="59">
        <v>10.585000000000001</v>
      </c>
      <c r="H61" s="59">
        <v>14.113</v>
      </c>
      <c r="I61" s="59">
        <v>12.531000000000001</v>
      </c>
      <c r="J61" s="59">
        <v>219.48</v>
      </c>
      <c r="K61" s="60" t="s">
        <v>70</v>
      </c>
      <c r="L61" s="36">
        <v>35.03</v>
      </c>
    </row>
    <row r="62" spans="1:12" ht="15">
      <c r="A62" s="20"/>
      <c r="B62" s="12"/>
      <c r="C62" s="9"/>
      <c r="D62" s="50" t="s">
        <v>27</v>
      </c>
      <c r="E62" s="57" t="s">
        <v>74</v>
      </c>
      <c r="F62" s="58">
        <v>200</v>
      </c>
      <c r="G62" s="59">
        <f>4.32</f>
        <v>4.32</v>
      </c>
      <c r="H62" s="59">
        <f>9.89</f>
        <v>9.89</v>
      </c>
      <c r="I62" s="59">
        <f>29.4</f>
        <v>29.4</v>
      </c>
      <c r="J62" s="59">
        <f>208</f>
        <v>208</v>
      </c>
      <c r="K62" s="60" t="s">
        <v>73</v>
      </c>
      <c r="L62" s="37">
        <v>10</v>
      </c>
    </row>
    <row r="63" spans="1:12" ht="15">
      <c r="A63" s="20"/>
      <c r="B63" s="12"/>
      <c r="C63" s="9"/>
      <c r="D63" s="67" t="s">
        <v>28</v>
      </c>
      <c r="E63" s="57" t="s">
        <v>78</v>
      </c>
      <c r="F63" s="58">
        <v>200</v>
      </c>
      <c r="G63" s="59">
        <v>0.52</v>
      </c>
      <c r="H63" s="59">
        <v>0.15</v>
      </c>
      <c r="I63" s="59">
        <v>23.76</v>
      </c>
      <c r="J63" s="59">
        <v>118.1</v>
      </c>
      <c r="K63" s="58">
        <v>376</v>
      </c>
      <c r="L63" s="37">
        <v>10</v>
      </c>
    </row>
    <row r="64" spans="1:12" ht="15">
      <c r="A64" s="20"/>
      <c r="B64" s="12"/>
      <c r="C64" s="9"/>
      <c r="D64" s="54" t="s">
        <v>29</v>
      </c>
      <c r="E64" s="57" t="s">
        <v>41</v>
      </c>
      <c r="F64" s="58">
        <v>60</v>
      </c>
      <c r="G64" s="59">
        <f>3.07/50*60</f>
        <v>3.6839999999999997</v>
      </c>
      <c r="H64" s="59">
        <f>1.07/50*60</f>
        <v>1.2840000000000003</v>
      </c>
      <c r="I64" s="59">
        <f>20.9/50*60</f>
        <v>25.08</v>
      </c>
      <c r="J64" s="59">
        <f>107.2/50*60</f>
        <v>128.64000000000001</v>
      </c>
      <c r="K64" s="62" t="s">
        <v>42</v>
      </c>
      <c r="L64" s="37">
        <v>5</v>
      </c>
    </row>
    <row r="65" spans="1:12" ht="15">
      <c r="A65" s="20"/>
      <c r="B65" s="12"/>
      <c r="C65" s="9"/>
      <c r="D65" s="54" t="s">
        <v>30</v>
      </c>
      <c r="E65" s="57" t="s">
        <v>77</v>
      </c>
      <c r="F65" s="58">
        <v>40</v>
      </c>
      <c r="G65" s="59">
        <v>2.6</v>
      </c>
      <c r="H65" s="59">
        <v>0.48</v>
      </c>
      <c r="I65" s="59">
        <v>1.05</v>
      </c>
      <c r="J65" s="59">
        <v>72.400000000000006</v>
      </c>
      <c r="K65" s="62" t="s">
        <v>42</v>
      </c>
      <c r="L65" s="37">
        <v>3.9</v>
      </c>
    </row>
    <row r="66" spans="1:12" ht="15">
      <c r="A66" s="20"/>
      <c r="B66" s="12"/>
      <c r="C66" s="9"/>
      <c r="D66" s="50" t="s">
        <v>24</v>
      </c>
      <c r="E66" s="57" t="s">
        <v>76</v>
      </c>
      <c r="F66" s="58">
        <v>35</v>
      </c>
      <c r="G66" s="59">
        <f>1.895/100*35</f>
        <v>0.66325000000000001</v>
      </c>
      <c r="H66" s="59">
        <f>4.597/100*35</f>
        <v>1.6089500000000001</v>
      </c>
      <c r="I66" s="59">
        <f>6.633/100*35</f>
        <v>2.3215500000000002</v>
      </c>
      <c r="J66" s="59">
        <f>48.3/100*35</f>
        <v>16.905000000000001</v>
      </c>
      <c r="K66" s="60" t="s">
        <v>75</v>
      </c>
      <c r="L66" s="37">
        <v>12</v>
      </c>
    </row>
    <row r="67" spans="1:12" ht="15">
      <c r="A67" s="21"/>
      <c r="B67" s="14"/>
      <c r="C67" s="6"/>
      <c r="D67" s="15" t="s">
        <v>31</v>
      </c>
      <c r="E67" s="7"/>
      <c r="F67" s="16">
        <f>SUM(F61:F66)</f>
        <v>535</v>
      </c>
      <c r="G67" s="16">
        <f>SUM(G61:G66)</f>
        <v>22.372250000000005</v>
      </c>
      <c r="H67" s="16">
        <f>SUM(H61:H66)</f>
        <v>27.525949999999998</v>
      </c>
      <c r="I67" s="16">
        <f>SUM(I61:I66)</f>
        <v>94.14255</v>
      </c>
      <c r="J67" s="16">
        <f>SUM(J61:J66)</f>
        <v>763.52499999999998</v>
      </c>
      <c r="K67" s="22"/>
      <c r="L67" s="16">
        <f>SUM(L61:L66)</f>
        <v>75.930000000000007</v>
      </c>
    </row>
    <row r="68" spans="1:12" ht="15">
      <c r="A68" s="23">
        <f>A61</f>
        <v>1</v>
      </c>
      <c r="B68" s="10">
        <f>B61</f>
        <v>5</v>
      </c>
      <c r="C68" s="8" t="s">
        <v>23</v>
      </c>
      <c r="D68" s="54" t="s">
        <v>24</v>
      </c>
      <c r="E68" s="57" t="s">
        <v>76</v>
      </c>
      <c r="F68" s="58">
        <v>35</v>
      </c>
      <c r="G68" s="59">
        <f>1.895/100*35</f>
        <v>0.66325000000000001</v>
      </c>
      <c r="H68" s="59">
        <f>4.597/100*35</f>
        <v>1.6089500000000001</v>
      </c>
      <c r="I68" s="59">
        <f>6.633/100*35</f>
        <v>2.3215500000000002</v>
      </c>
      <c r="J68" s="59">
        <f>48.3/100*35</f>
        <v>16.905000000000001</v>
      </c>
      <c r="K68" s="60" t="s">
        <v>75</v>
      </c>
      <c r="L68" s="37">
        <v>12</v>
      </c>
    </row>
    <row r="69" spans="1:12" ht="15">
      <c r="A69" s="20"/>
      <c r="B69" s="12"/>
      <c r="C69" s="9"/>
      <c r="D69" s="54" t="s">
        <v>25</v>
      </c>
      <c r="E69" s="57" t="s">
        <v>80</v>
      </c>
      <c r="F69" s="58">
        <v>200</v>
      </c>
      <c r="G69" s="59">
        <v>1.75</v>
      </c>
      <c r="H69" s="59">
        <v>2.5499999999999998</v>
      </c>
      <c r="I69" s="59">
        <v>9.75</v>
      </c>
      <c r="J69" s="59">
        <v>106</v>
      </c>
      <c r="K69" s="60" t="s">
        <v>79</v>
      </c>
      <c r="L69" s="37">
        <v>15.59</v>
      </c>
    </row>
    <row r="70" spans="1:12" ht="15">
      <c r="A70" s="20"/>
      <c r="B70" s="12"/>
      <c r="C70" s="9"/>
      <c r="D70" s="54" t="s">
        <v>26</v>
      </c>
      <c r="E70" s="57" t="s">
        <v>72</v>
      </c>
      <c r="F70" s="58" t="s">
        <v>71</v>
      </c>
      <c r="G70" s="59">
        <v>10.585000000000001</v>
      </c>
      <c r="H70" s="59">
        <v>14.113</v>
      </c>
      <c r="I70" s="59">
        <v>12.531000000000001</v>
      </c>
      <c r="J70" s="59">
        <v>219.48</v>
      </c>
      <c r="K70" s="60" t="s">
        <v>70</v>
      </c>
      <c r="L70" s="37">
        <v>19.440000000000001</v>
      </c>
    </row>
    <row r="71" spans="1:12" ht="15">
      <c r="A71" s="20"/>
      <c r="B71" s="12"/>
      <c r="C71" s="9"/>
      <c r="D71" s="54" t="s">
        <v>27</v>
      </c>
      <c r="E71" s="57" t="s">
        <v>74</v>
      </c>
      <c r="F71" s="58">
        <v>200</v>
      </c>
      <c r="G71" s="59">
        <f>4.32</f>
        <v>4.32</v>
      </c>
      <c r="H71" s="59">
        <f>9.89</f>
        <v>9.89</v>
      </c>
      <c r="I71" s="59">
        <f>29.4</f>
        <v>29.4</v>
      </c>
      <c r="J71" s="59">
        <f>208</f>
        <v>208</v>
      </c>
      <c r="K71" s="60" t="s">
        <v>73</v>
      </c>
      <c r="L71" s="37">
        <v>10</v>
      </c>
    </row>
    <row r="72" spans="1:12" ht="15">
      <c r="A72" s="20"/>
      <c r="B72" s="12"/>
      <c r="C72" s="9"/>
      <c r="D72" s="54" t="s">
        <v>28</v>
      </c>
      <c r="E72" s="57" t="s">
        <v>78</v>
      </c>
      <c r="F72" s="58">
        <v>200</v>
      </c>
      <c r="G72" s="59">
        <v>0.52</v>
      </c>
      <c r="H72" s="59">
        <v>0.15</v>
      </c>
      <c r="I72" s="59">
        <v>23.76</v>
      </c>
      <c r="J72" s="59">
        <v>118.1</v>
      </c>
      <c r="K72" s="58">
        <v>376</v>
      </c>
      <c r="L72" s="37">
        <v>10</v>
      </c>
    </row>
    <row r="73" spans="1:12" ht="15">
      <c r="A73" s="20"/>
      <c r="B73" s="12"/>
      <c r="C73" s="9"/>
      <c r="D73" s="54" t="s">
        <v>29</v>
      </c>
      <c r="E73" s="57" t="s">
        <v>41</v>
      </c>
      <c r="F73" s="58">
        <v>60</v>
      </c>
      <c r="G73" s="59">
        <f>3.07/50*60</f>
        <v>3.6839999999999997</v>
      </c>
      <c r="H73" s="59">
        <f>1.07/50*60</f>
        <v>1.2840000000000003</v>
      </c>
      <c r="I73" s="59">
        <f>20.9/50*60</f>
        <v>25.08</v>
      </c>
      <c r="J73" s="59">
        <f>107.2/50*60</f>
        <v>128.64000000000001</v>
      </c>
      <c r="K73" s="62" t="s">
        <v>42</v>
      </c>
      <c r="L73" s="37">
        <v>5</v>
      </c>
    </row>
    <row r="74" spans="1:12" ht="15">
      <c r="A74" s="20"/>
      <c r="B74" s="12"/>
      <c r="C74" s="9"/>
      <c r="D74" s="54" t="s">
        <v>30</v>
      </c>
      <c r="E74" s="57" t="s">
        <v>77</v>
      </c>
      <c r="F74" s="58">
        <v>40</v>
      </c>
      <c r="G74" s="59">
        <v>2.6</v>
      </c>
      <c r="H74" s="59">
        <v>0.48</v>
      </c>
      <c r="I74" s="59">
        <v>1.05</v>
      </c>
      <c r="J74" s="59">
        <v>72.400000000000006</v>
      </c>
      <c r="K74" s="62" t="s">
        <v>42</v>
      </c>
      <c r="L74" s="37">
        <v>3.9</v>
      </c>
    </row>
    <row r="75" spans="1:12" ht="15">
      <c r="A75" s="21"/>
      <c r="B75" s="14"/>
      <c r="C75" s="6"/>
      <c r="D75" s="15" t="s">
        <v>31</v>
      </c>
      <c r="E75" s="7"/>
      <c r="F75" s="16">
        <f>SUM(F68:F74)</f>
        <v>735</v>
      </c>
      <c r="G75" s="16">
        <f>SUM(G68:G74)</f>
        <v>24.122250000000001</v>
      </c>
      <c r="H75" s="16">
        <f>SUM(H68:H74)</f>
        <v>30.075949999999999</v>
      </c>
      <c r="I75" s="16">
        <f>SUM(I68:I74)</f>
        <v>103.89255</v>
      </c>
      <c r="J75" s="16">
        <f>SUM(J68:J74)</f>
        <v>869.52499999999998</v>
      </c>
      <c r="K75" s="22"/>
      <c r="L75" s="16">
        <f>SUM(L68:L74)</f>
        <v>75.930000000000007</v>
      </c>
    </row>
    <row r="76" spans="1:12" ht="15.75" customHeight="1">
      <c r="A76" s="26">
        <f>A61</f>
        <v>1</v>
      </c>
      <c r="B76" s="27">
        <f>B61</f>
        <v>5</v>
      </c>
      <c r="C76" s="73" t="s">
        <v>4</v>
      </c>
      <c r="D76" s="74"/>
      <c r="E76" s="28"/>
      <c r="F76" s="29">
        <f>F67+F75</f>
        <v>1270</v>
      </c>
      <c r="G76" s="29">
        <f>G67+G75</f>
        <v>46.494500000000002</v>
      </c>
      <c r="H76" s="29">
        <f>H67+H75</f>
        <v>57.601900000000001</v>
      </c>
      <c r="I76" s="29">
        <f>I67+I75</f>
        <v>198.0351</v>
      </c>
      <c r="J76" s="29">
        <f>J67+J75</f>
        <v>1633.05</v>
      </c>
      <c r="K76" s="29"/>
      <c r="L76" s="29">
        <f>L67+L75</f>
        <v>151.86000000000001</v>
      </c>
    </row>
    <row r="77" spans="1:12" ht="15">
      <c r="A77" s="17">
        <v>2</v>
      </c>
      <c r="B77" s="18">
        <v>1</v>
      </c>
      <c r="C77" s="19" t="s">
        <v>18</v>
      </c>
      <c r="D77" s="46" t="s">
        <v>19</v>
      </c>
      <c r="E77" s="66" t="s">
        <v>82</v>
      </c>
      <c r="F77" s="58">
        <v>200</v>
      </c>
      <c r="G77" s="59">
        <v>7.7</v>
      </c>
      <c r="H77" s="59">
        <v>10</v>
      </c>
      <c r="I77" s="59">
        <v>68.900000000000006</v>
      </c>
      <c r="J77" s="59">
        <v>308.60000000000002</v>
      </c>
      <c r="K77" s="64" t="s">
        <v>81</v>
      </c>
      <c r="L77" s="36">
        <v>37.82</v>
      </c>
    </row>
    <row r="78" spans="1:12" ht="15">
      <c r="A78" s="20"/>
      <c r="B78" s="12"/>
      <c r="C78" s="9"/>
      <c r="D78" s="50" t="s">
        <v>24</v>
      </c>
      <c r="E78" s="66" t="s">
        <v>85</v>
      </c>
      <c r="F78" s="63" t="s">
        <v>84</v>
      </c>
      <c r="G78" s="59">
        <v>7.4</v>
      </c>
      <c r="H78" s="59">
        <v>8.1999999999999993</v>
      </c>
      <c r="I78" s="59">
        <v>18.899999999999999</v>
      </c>
      <c r="J78" s="59">
        <v>172</v>
      </c>
      <c r="K78" s="64" t="s">
        <v>83</v>
      </c>
      <c r="L78" s="37">
        <v>13.11</v>
      </c>
    </row>
    <row r="79" spans="1:12" ht="15">
      <c r="A79" s="20"/>
      <c r="B79" s="12"/>
      <c r="C79" s="9"/>
      <c r="D79" s="54" t="s">
        <v>20</v>
      </c>
      <c r="E79" s="57" t="s">
        <v>68</v>
      </c>
      <c r="F79" s="58">
        <v>200</v>
      </c>
      <c r="G79" s="59">
        <v>4.62</v>
      </c>
      <c r="H79" s="59">
        <v>4.0199999999999996</v>
      </c>
      <c r="I79" s="59">
        <v>43.8</v>
      </c>
      <c r="J79" s="59">
        <v>177.56</v>
      </c>
      <c r="K79" s="58">
        <v>693</v>
      </c>
      <c r="L79" s="37">
        <v>9</v>
      </c>
    </row>
    <row r="80" spans="1:12" ht="15">
      <c r="A80" s="20"/>
      <c r="B80" s="12"/>
      <c r="C80" s="9"/>
      <c r="D80" s="54" t="s">
        <v>21</v>
      </c>
      <c r="E80" s="57" t="s">
        <v>41</v>
      </c>
      <c r="F80" s="58">
        <v>60</v>
      </c>
      <c r="G80" s="59">
        <f>3.07/50*60</f>
        <v>3.6839999999999997</v>
      </c>
      <c r="H80" s="59">
        <f>1.07/50*60</f>
        <v>1.2840000000000003</v>
      </c>
      <c r="I80" s="59">
        <f>20.9/50*60</f>
        <v>25.08</v>
      </c>
      <c r="J80" s="59">
        <f>107.2/50*60</f>
        <v>128.64000000000001</v>
      </c>
      <c r="K80" s="62" t="s">
        <v>42</v>
      </c>
      <c r="L80" s="37">
        <v>5</v>
      </c>
    </row>
    <row r="81" spans="1:12" ht="15">
      <c r="A81" s="20"/>
      <c r="B81" s="12"/>
      <c r="C81" s="9"/>
      <c r="D81" s="50" t="s">
        <v>24</v>
      </c>
      <c r="E81" s="57" t="s">
        <v>87</v>
      </c>
      <c r="F81" s="58">
        <v>10</v>
      </c>
      <c r="G81" s="59">
        <v>0.08</v>
      </c>
      <c r="H81" s="59">
        <v>7.25</v>
      </c>
      <c r="I81" s="59">
        <v>0.13</v>
      </c>
      <c r="J81" s="59">
        <v>66.099999999999994</v>
      </c>
      <c r="K81" s="63" t="s">
        <v>86</v>
      </c>
      <c r="L81" s="37">
        <v>11</v>
      </c>
    </row>
    <row r="82" spans="1:12" ht="15">
      <c r="A82" s="21"/>
      <c r="B82" s="14"/>
      <c r="C82" s="6"/>
      <c r="D82" s="15" t="s">
        <v>31</v>
      </c>
      <c r="E82" s="7"/>
      <c r="F82" s="16">
        <f>SUM(F77:F81)</f>
        <v>470</v>
      </c>
      <c r="G82" s="16">
        <f>SUM(G77:G81)</f>
        <v>23.484000000000002</v>
      </c>
      <c r="H82" s="16">
        <f>SUM(H77:H81)</f>
        <v>30.753999999999998</v>
      </c>
      <c r="I82" s="16">
        <f>SUM(I77:I81)</f>
        <v>156.81</v>
      </c>
      <c r="J82" s="16">
        <f>SUM(J77:J81)</f>
        <v>852.90000000000009</v>
      </c>
      <c r="K82" s="22"/>
      <c r="L82" s="16">
        <f>SUM(L77:L81)</f>
        <v>75.930000000000007</v>
      </c>
    </row>
    <row r="83" spans="1:12" ht="15">
      <c r="A83" s="23">
        <f>A77</f>
        <v>2</v>
      </c>
      <c r="B83" s="10">
        <f>B77</f>
        <v>1</v>
      </c>
      <c r="C83" s="8" t="s">
        <v>23</v>
      </c>
      <c r="D83" s="54" t="s">
        <v>24</v>
      </c>
      <c r="E83" s="57" t="s">
        <v>88</v>
      </c>
      <c r="F83" s="58">
        <v>35</v>
      </c>
      <c r="G83" s="59">
        <f>0.09/70*35</f>
        <v>4.4999999999999998E-2</v>
      </c>
      <c r="H83" s="59">
        <f>0.91/70*35</f>
        <v>0.45500000000000002</v>
      </c>
      <c r="I83" s="59">
        <f>1.19/70*35</f>
        <v>0.59499999999999997</v>
      </c>
      <c r="J83" s="59">
        <f>11.48/70*35</f>
        <v>5.74</v>
      </c>
      <c r="K83" s="60">
        <v>59</v>
      </c>
      <c r="L83" s="37">
        <v>15</v>
      </c>
    </row>
    <row r="84" spans="1:12" ht="15">
      <c r="A84" s="20"/>
      <c r="B84" s="12"/>
      <c r="C84" s="9"/>
      <c r="D84" s="54" t="s">
        <v>25</v>
      </c>
      <c r="E84" s="57" t="s">
        <v>45</v>
      </c>
      <c r="F84" s="58">
        <v>200</v>
      </c>
      <c r="G84" s="59">
        <f>2.213/250*200</f>
        <v>1.7704000000000002</v>
      </c>
      <c r="H84" s="59">
        <f>5.068/250*200</f>
        <v>4.0543999999999993</v>
      </c>
      <c r="I84" s="59">
        <f>11.923/250*200</f>
        <v>9.5383999999999993</v>
      </c>
      <c r="J84" s="59">
        <f>102.25/250*200</f>
        <v>81.8</v>
      </c>
      <c r="K84" s="60" t="s">
        <v>46</v>
      </c>
      <c r="L84" s="37">
        <v>14.3</v>
      </c>
    </row>
    <row r="85" spans="1:12" ht="15">
      <c r="A85" s="20"/>
      <c r="B85" s="12"/>
      <c r="C85" s="9"/>
      <c r="D85" s="54" t="s">
        <v>26</v>
      </c>
      <c r="E85" s="57" t="s">
        <v>47</v>
      </c>
      <c r="F85" s="63" t="s">
        <v>48</v>
      </c>
      <c r="G85" s="59">
        <v>20.3</v>
      </c>
      <c r="H85" s="59">
        <v>17</v>
      </c>
      <c r="I85" s="59">
        <v>35.69</v>
      </c>
      <c r="J85" s="59">
        <v>377</v>
      </c>
      <c r="K85" s="60">
        <v>304</v>
      </c>
      <c r="L85" s="37">
        <v>29.63</v>
      </c>
    </row>
    <row r="86" spans="1:12" ht="15">
      <c r="A86" s="20"/>
      <c r="B86" s="12"/>
      <c r="C86" s="9"/>
      <c r="D86" s="54" t="s">
        <v>28</v>
      </c>
      <c r="E86" s="57" t="s">
        <v>68</v>
      </c>
      <c r="F86" s="58">
        <v>200</v>
      </c>
      <c r="G86" s="59">
        <v>4.62</v>
      </c>
      <c r="H86" s="59">
        <v>4.0199999999999996</v>
      </c>
      <c r="I86" s="59">
        <v>43.8</v>
      </c>
      <c r="J86" s="59">
        <v>177.56</v>
      </c>
      <c r="K86" s="58">
        <v>693</v>
      </c>
      <c r="L86" s="37">
        <v>12</v>
      </c>
    </row>
    <row r="87" spans="1:12" ht="15">
      <c r="A87" s="20"/>
      <c r="B87" s="12"/>
      <c r="C87" s="9"/>
      <c r="D87" s="54" t="s">
        <v>29</v>
      </c>
      <c r="E87" s="57" t="s">
        <v>41</v>
      </c>
      <c r="F87" s="58">
        <v>60</v>
      </c>
      <c r="G87" s="59">
        <f>3.07/50*60</f>
        <v>3.6839999999999997</v>
      </c>
      <c r="H87" s="59">
        <f>1.07/50*60</f>
        <v>1.2840000000000003</v>
      </c>
      <c r="I87" s="59">
        <f>20.9/50*60</f>
        <v>25.08</v>
      </c>
      <c r="J87" s="59">
        <f>107.2/50*60</f>
        <v>128.64000000000001</v>
      </c>
      <c r="K87" s="62" t="s">
        <v>42</v>
      </c>
      <c r="L87" s="37">
        <v>5</v>
      </c>
    </row>
    <row r="88" spans="1:12" ht="15">
      <c r="A88" s="21"/>
      <c r="B88" s="14"/>
      <c r="C88" s="6"/>
      <c r="D88" s="15" t="s">
        <v>31</v>
      </c>
      <c r="E88" s="7"/>
      <c r="F88" s="16">
        <f>SUM(F83:F87)</f>
        <v>495</v>
      </c>
      <c r="G88" s="16">
        <f>SUM(G83:G87)</f>
        <v>30.419400000000003</v>
      </c>
      <c r="H88" s="16">
        <f>SUM(H83:H87)</f>
        <v>26.813399999999998</v>
      </c>
      <c r="I88" s="16">
        <f>SUM(I83:I87)</f>
        <v>114.7034</v>
      </c>
      <c r="J88" s="16">
        <f>SUM(J83:J87)</f>
        <v>770.7399999999999</v>
      </c>
      <c r="K88" s="22"/>
      <c r="L88" s="16">
        <f>SUM(L83:L87)</f>
        <v>75.930000000000007</v>
      </c>
    </row>
    <row r="89" spans="1:12" ht="15">
      <c r="A89" s="26">
        <f>A77</f>
        <v>2</v>
      </c>
      <c r="B89" s="27">
        <f>B77</f>
        <v>1</v>
      </c>
      <c r="C89" s="73" t="s">
        <v>4</v>
      </c>
      <c r="D89" s="74"/>
      <c r="E89" s="28"/>
      <c r="F89" s="29">
        <f>F82+F88</f>
        <v>965</v>
      </c>
      <c r="G89" s="29">
        <f>G82+G88</f>
        <v>53.903400000000005</v>
      </c>
      <c r="H89" s="29">
        <f>H82+H88</f>
        <v>57.567399999999992</v>
      </c>
      <c r="I89" s="29">
        <f>I82+I88</f>
        <v>271.51339999999999</v>
      </c>
      <c r="J89" s="29">
        <f>J82+J88</f>
        <v>1623.6399999999999</v>
      </c>
      <c r="K89" s="29"/>
      <c r="L89" s="29">
        <f>L82+L88</f>
        <v>151.86000000000001</v>
      </c>
    </row>
    <row r="90" spans="1:12" ht="15">
      <c r="A90" s="11">
        <v>2</v>
      </c>
      <c r="B90" s="12">
        <v>2</v>
      </c>
      <c r="C90" s="19" t="s">
        <v>18</v>
      </c>
      <c r="D90" s="46" t="s">
        <v>19</v>
      </c>
      <c r="E90" s="57" t="s">
        <v>91</v>
      </c>
      <c r="F90" s="63" t="s">
        <v>90</v>
      </c>
      <c r="G90" s="59">
        <f>9.06/120*90</f>
        <v>6.7949999999999999</v>
      </c>
      <c r="H90" s="59">
        <f>14.16/120*90</f>
        <v>10.620000000000001</v>
      </c>
      <c r="I90" s="59">
        <f>1.4/120*90</f>
        <v>1.0499999999999998</v>
      </c>
      <c r="J90" s="59">
        <f>268/120*90</f>
        <v>201</v>
      </c>
      <c r="K90" s="60" t="s">
        <v>89</v>
      </c>
      <c r="L90" s="36">
        <v>34.93</v>
      </c>
    </row>
    <row r="91" spans="1:12" ht="15">
      <c r="A91" s="11"/>
      <c r="B91" s="12"/>
      <c r="C91" s="9"/>
      <c r="D91" s="50" t="s">
        <v>27</v>
      </c>
      <c r="E91" s="57" t="s">
        <v>53</v>
      </c>
      <c r="F91" s="58">
        <v>150</v>
      </c>
      <c r="G91" s="59">
        <f>6.08/200*150</f>
        <v>4.5599999999999996</v>
      </c>
      <c r="H91" s="59">
        <f>6.02/200*150</f>
        <v>4.5149999999999997</v>
      </c>
      <c r="I91" s="59">
        <f>32.3/200*150</f>
        <v>24.224999999999998</v>
      </c>
      <c r="J91" s="59">
        <v>168.45</v>
      </c>
      <c r="K91" s="63" t="s">
        <v>52</v>
      </c>
      <c r="L91" s="37">
        <v>15</v>
      </c>
    </row>
    <row r="92" spans="1:12" ht="15">
      <c r="A92" s="11"/>
      <c r="B92" s="12"/>
      <c r="C92" s="9"/>
      <c r="D92" s="67" t="s">
        <v>28</v>
      </c>
      <c r="E92" s="57" t="s">
        <v>92</v>
      </c>
      <c r="F92" s="58">
        <v>200</v>
      </c>
      <c r="G92" s="59">
        <v>0</v>
      </c>
      <c r="H92" s="59">
        <v>0</v>
      </c>
      <c r="I92" s="59">
        <v>15.3</v>
      </c>
      <c r="J92" s="59">
        <v>49.6</v>
      </c>
      <c r="K92" s="58">
        <v>648</v>
      </c>
      <c r="L92" s="37">
        <v>9</v>
      </c>
    </row>
    <row r="93" spans="1:12" ht="15">
      <c r="A93" s="11"/>
      <c r="B93" s="12"/>
      <c r="C93" s="9"/>
      <c r="D93" s="54" t="s">
        <v>21</v>
      </c>
      <c r="E93" s="57" t="s">
        <v>41</v>
      </c>
      <c r="F93" s="58">
        <v>50</v>
      </c>
      <c r="G93" s="59">
        <v>3.07</v>
      </c>
      <c r="H93" s="59">
        <v>1.07</v>
      </c>
      <c r="I93" s="59">
        <v>20.9</v>
      </c>
      <c r="J93" s="59">
        <v>107.2</v>
      </c>
      <c r="K93" s="62" t="s">
        <v>42</v>
      </c>
      <c r="L93" s="37">
        <v>5</v>
      </c>
    </row>
    <row r="94" spans="1:12" ht="15">
      <c r="A94" s="11"/>
      <c r="B94" s="12"/>
      <c r="C94" s="9"/>
      <c r="D94" s="50" t="s">
        <v>27</v>
      </c>
      <c r="E94" s="57" t="s">
        <v>49</v>
      </c>
      <c r="F94" s="58">
        <v>35</v>
      </c>
      <c r="G94" s="59">
        <f>0.09/70*35</f>
        <v>4.4999999999999998E-2</v>
      </c>
      <c r="H94" s="59">
        <f>0.91/70*35</f>
        <v>0.45500000000000002</v>
      </c>
      <c r="I94" s="59">
        <f>1.19/70*35</f>
        <v>0.59499999999999997</v>
      </c>
      <c r="J94" s="59">
        <f>11.48/70*35</f>
        <v>5.74</v>
      </c>
      <c r="K94" s="60">
        <v>59</v>
      </c>
      <c r="L94" s="37">
        <v>12</v>
      </c>
    </row>
    <row r="95" spans="1:12" ht="15">
      <c r="A95" s="13"/>
      <c r="B95" s="14"/>
      <c r="C95" s="6"/>
      <c r="D95" s="15" t="s">
        <v>31</v>
      </c>
      <c r="E95" s="7"/>
      <c r="F95" s="16">
        <f>SUM(F90:F94)</f>
        <v>435</v>
      </c>
      <c r="G95" s="16">
        <f>SUM(G90:G94)</f>
        <v>14.47</v>
      </c>
      <c r="H95" s="16">
        <f>SUM(H90:H94)</f>
        <v>16.66</v>
      </c>
      <c r="I95" s="16">
        <f>SUM(I90:I94)</f>
        <v>62.07</v>
      </c>
      <c r="J95" s="16">
        <f>SUM(J90:J94)</f>
        <v>531.99</v>
      </c>
      <c r="K95" s="22"/>
      <c r="L95" s="16">
        <f>SUM(L90:L94)</f>
        <v>75.930000000000007</v>
      </c>
    </row>
    <row r="96" spans="1:12" ht="15">
      <c r="A96" s="10">
        <f>A90</f>
        <v>2</v>
      </c>
      <c r="B96" s="10">
        <f>B90</f>
        <v>2</v>
      </c>
      <c r="C96" s="8" t="s">
        <v>23</v>
      </c>
      <c r="D96" s="54" t="s">
        <v>24</v>
      </c>
      <c r="E96" s="57" t="s">
        <v>49</v>
      </c>
      <c r="F96" s="58">
        <v>35</v>
      </c>
      <c r="G96" s="59">
        <f>0.09/70*35</f>
        <v>4.4999999999999998E-2</v>
      </c>
      <c r="H96" s="59">
        <f>0.91/70*35</f>
        <v>0.45500000000000002</v>
      </c>
      <c r="I96" s="59">
        <f>1.19/70*35</f>
        <v>0.59499999999999997</v>
      </c>
      <c r="J96" s="59">
        <f>11.48/70*35</f>
        <v>5.74</v>
      </c>
      <c r="K96" s="60">
        <v>59</v>
      </c>
      <c r="L96" s="37">
        <v>9</v>
      </c>
    </row>
    <row r="97" spans="1:12" ht="15">
      <c r="A97" s="11"/>
      <c r="B97" s="12"/>
      <c r="C97" s="9"/>
      <c r="D97" s="54" t="s">
        <v>25</v>
      </c>
      <c r="E97" s="57" t="s">
        <v>58</v>
      </c>
      <c r="F97" s="58">
        <v>200</v>
      </c>
      <c r="G97" s="59">
        <f>5.49/250*200</f>
        <v>4.3920000000000003</v>
      </c>
      <c r="H97" s="59">
        <f>5.28/250*200</f>
        <v>4.2240000000000002</v>
      </c>
      <c r="I97" s="59">
        <f>16.33/250*200</f>
        <v>13.063999999999998</v>
      </c>
      <c r="J97" s="59">
        <f>134.75/250*200</f>
        <v>107.80000000000001</v>
      </c>
      <c r="K97" s="60">
        <v>206</v>
      </c>
      <c r="L97" s="37">
        <v>13.59</v>
      </c>
    </row>
    <row r="98" spans="1:12" ht="15">
      <c r="A98" s="11"/>
      <c r="B98" s="12"/>
      <c r="C98" s="9"/>
      <c r="D98" s="54" t="s">
        <v>26</v>
      </c>
      <c r="E98" s="57" t="s">
        <v>91</v>
      </c>
      <c r="F98" s="63" t="s">
        <v>90</v>
      </c>
      <c r="G98" s="59">
        <f>9.06/120*90</f>
        <v>6.7949999999999999</v>
      </c>
      <c r="H98" s="59">
        <f>14.16/120*90</f>
        <v>10.620000000000001</v>
      </c>
      <c r="I98" s="59">
        <f>1.4/120*90</f>
        <v>1.0499999999999998</v>
      </c>
      <c r="J98" s="59">
        <f>268/120*90</f>
        <v>201</v>
      </c>
      <c r="K98" s="60" t="s">
        <v>89</v>
      </c>
      <c r="L98" s="37">
        <v>24.34</v>
      </c>
    </row>
    <row r="99" spans="1:12" ht="15">
      <c r="A99" s="11"/>
      <c r="B99" s="12"/>
      <c r="C99" s="9"/>
      <c r="D99" s="54" t="s">
        <v>27</v>
      </c>
      <c r="E99" s="57" t="s">
        <v>53</v>
      </c>
      <c r="F99" s="58">
        <v>150</v>
      </c>
      <c r="G99" s="59">
        <f>6.08/200*150</f>
        <v>4.5599999999999996</v>
      </c>
      <c r="H99" s="59">
        <f>6.02/200*150</f>
        <v>4.5149999999999997</v>
      </c>
      <c r="I99" s="59">
        <f>32.3/200*150</f>
        <v>24.224999999999998</v>
      </c>
      <c r="J99" s="59">
        <v>168.45</v>
      </c>
      <c r="K99" s="63" t="s">
        <v>52</v>
      </c>
      <c r="L99" s="37">
        <v>15</v>
      </c>
    </row>
    <row r="100" spans="1:12" ht="15">
      <c r="A100" s="11"/>
      <c r="B100" s="12"/>
      <c r="C100" s="9"/>
      <c r="D100" s="54" t="s">
        <v>28</v>
      </c>
      <c r="E100" s="57" t="s">
        <v>92</v>
      </c>
      <c r="F100" s="58">
        <v>200</v>
      </c>
      <c r="G100" s="59">
        <v>0</v>
      </c>
      <c r="H100" s="59">
        <v>0</v>
      </c>
      <c r="I100" s="59">
        <v>15.3</v>
      </c>
      <c r="J100" s="59">
        <v>49.6</v>
      </c>
      <c r="K100" s="58">
        <v>648</v>
      </c>
      <c r="L100" s="37">
        <v>9</v>
      </c>
    </row>
    <row r="101" spans="1:12" ht="15">
      <c r="A101" s="11"/>
      <c r="B101" s="12"/>
      <c r="C101" s="9"/>
      <c r="D101" s="54" t="s">
        <v>29</v>
      </c>
      <c r="E101" s="57" t="s">
        <v>41</v>
      </c>
      <c r="F101" s="58">
        <v>60</v>
      </c>
      <c r="G101" s="59">
        <f>3.07/50*60</f>
        <v>3.6839999999999997</v>
      </c>
      <c r="H101" s="59">
        <f>1.07/50*60</f>
        <v>1.2840000000000003</v>
      </c>
      <c r="I101" s="59">
        <f>20.9/50*60</f>
        <v>25.08</v>
      </c>
      <c r="J101" s="59">
        <f>107.2/50*60</f>
        <v>128.64000000000001</v>
      </c>
      <c r="K101" s="62" t="s">
        <v>42</v>
      </c>
      <c r="L101" s="37">
        <v>5</v>
      </c>
    </row>
    <row r="102" spans="1:12" ht="15">
      <c r="A102" s="13"/>
      <c r="B102" s="14"/>
      <c r="C102" s="6"/>
      <c r="D102" s="15" t="s">
        <v>31</v>
      </c>
      <c r="E102" s="7"/>
      <c r="F102" s="16">
        <f>SUM(F96:F101)</f>
        <v>645</v>
      </c>
      <c r="G102" s="16">
        <f>SUM(G96:G101)</f>
        <v>19.475999999999999</v>
      </c>
      <c r="H102" s="16">
        <f>SUM(H96:H101)</f>
        <v>21.097999999999999</v>
      </c>
      <c r="I102" s="16">
        <f>SUM(I96:I101)</f>
        <v>79.313999999999993</v>
      </c>
      <c r="J102" s="16">
        <f>SUM(J96:J101)</f>
        <v>661.23</v>
      </c>
      <c r="K102" s="22"/>
      <c r="L102" s="16">
        <f>SUM(L96:L101)</f>
        <v>75.930000000000007</v>
      </c>
    </row>
    <row r="103" spans="1:12" ht="15">
      <c r="A103" s="30">
        <f>A90</f>
        <v>2</v>
      </c>
      <c r="B103" s="30">
        <f>B90</f>
        <v>2</v>
      </c>
      <c r="C103" s="73" t="s">
        <v>4</v>
      </c>
      <c r="D103" s="74"/>
      <c r="E103" s="28"/>
      <c r="F103" s="29">
        <f>F95+F102</f>
        <v>1080</v>
      </c>
      <c r="G103" s="29">
        <f>G95+G102</f>
        <v>33.945999999999998</v>
      </c>
      <c r="H103" s="29">
        <f>H95+H102</f>
        <v>37.757999999999996</v>
      </c>
      <c r="I103" s="29">
        <f>I95+I102</f>
        <v>141.38399999999999</v>
      </c>
      <c r="J103" s="29">
        <f>J95+J102</f>
        <v>1193.22</v>
      </c>
      <c r="K103" s="29"/>
      <c r="L103" s="29">
        <f>L95+L102</f>
        <v>151.86000000000001</v>
      </c>
    </row>
    <row r="104" spans="1:12" ht="15">
      <c r="A104" s="17">
        <v>2</v>
      </c>
      <c r="B104" s="18">
        <v>3</v>
      </c>
      <c r="C104" s="19" t="s">
        <v>18</v>
      </c>
      <c r="D104" s="46" t="s">
        <v>19</v>
      </c>
      <c r="E104" s="66" t="s">
        <v>93</v>
      </c>
      <c r="F104" s="58">
        <v>100</v>
      </c>
      <c r="G104" s="59">
        <v>16.399999999999999</v>
      </c>
      <c r="H104" s="59">
        <v>22.5</v>
      </c>
      <c r="I104" s="59">
        <v>2.2000000000000002</v>
      </c>
      <c r="J104" s="59">
        <v>277</v>
      </c>
      <c r="K104" s="60">
        <v>6598</v>
      </c>
      <c r="L104" s="49">
        <v>37.43</v>
      </c>
    </row>
    <row r="105" spans="1:12" ht="15">
      <c r="A105" s="20"/>
      <c r="B105" s="12"/>
      <c r="C105" s="9"/>
      <c r="D105" s="50" t="s">
        <v>27</v>
      </c>
      <c r="E105" s="57" t="s">
        <v>67</v>
      </c>
      <c r="F105" s="58">
        <v>150</v>
      </c>
      <c r="G105" s="59">
        <v>2.0030000000000001</v>
      </c>
      <c r="H105" s="59">
        <v>7.0140000000000002</v>
      </c>
      <c r="I105" s="59">
        <v>21.12</v>
      </c>
      <c r="J105" s="59">
        <v>182</v>
      </c>
      <c r="K105" s="60" t="s">
        <v>66</v>
      </c>
      <c r="L105" s="53">
        <v>15</v>
      </c>
    </row>
    <row r="106" spans="1:12" ht="15">
      <c r="A106" s="20"/>
      <c r="B106" s="12"/>
      <c r="C106" s="9"/>
      <c r="D106" s="54" t="s">
        <v>20</v>
      </c>
      <c r="E106" s="57" t="s">
        <v>54</v>
      </c>
      <c r="F106" s="58">
        <v>200</v>
      </c>
      <c r="G106" s="59">
        <v>1.4</v>
      </c>
      <c r="H106" s="59">
        <v>1.6</v>
      </c>
      <c r="I106" s="59">
        <v>22.31</v>
      </c>
      <c r="J106" s="59">
        <v>105</v>
      </c>
      <c r="K106" s="64" t="s">
        <v>55</v>
      </c>
      <c r="L106" s="53">
        <v>8.5</v>
      </c>
    </row>
    <row r="107" spans="1:12" ht="15.75" customHeight="1">
      <c r="A107" s="20"/>
      <c r="B107" s="12"/>
      <c r="C107" s="9"/>
      <c r="D107" s="54" t="s">
        <v>21</v>
      </c>
      <c r="E107" s="57" t="s">
        <v>41</v>
      </c>
      <c r="F107" s="58">
        <v>60</v>
      </c>
      <c r="G107" s="59">
        <f>3.07/50*60</f>
        <v>3.6839999999999997</v>
      </c>
      <c r="H107" s="59">
        <f>1.07/50*60</f>
        <v>1.2840000000000003</v>
      </c>
      <c r="I107" s="59">
        <f>20.9/50*60</f>
        <v>25.08</v>
      </c>
      <c r="J107" s="59">
        <f>107.2/50*60</f>
        <v>128.64000000000001</v>
      </c>
      <c r="K107" s="62" t="s">
        <v>42</v>
      </c>
      <c r="L107" s="53">
        <v>5</v>
      </c>
    </row>
    <row r="108" spans="1:12" ht="15">
      <c r="A108" s="20"/>
      <c r="B108" s="12"/>
      <c r="C108" s="9"/>
      <c r="D108" s="50" t="s">
        <v>24</v>
      </c>
      <c r="E108" s="68" t="s">
        <v>95</v>
      </c>
      <c r="F108" s="58">
        <v>35</v>
      </c>
      <c r="G108" s="59">
        <f>0.93</f>
        <v>0.93</v>
      </c>
      <c r="H108" s="59">
        <f>0.06</f>
        <v>0.06</v>
      </c>
      <c r="I108" s="59">
        <f>1.95</f>
        <v>1.95</v>
      </c>
      <c r="J108" s="59">
        <f>12</f>
        <v>12</v>
      </c>
      <c r="K108" s="68" t="s">
        <v>94</v>
      </c>
      <c r="L108" s="53">
        <v>10</v>
      </c>
    </row>
    <row r="109" spans="1:12" ht="15">
      <c r="A109" s="21"/>
      <c r="B109" s="14"/>
      <c r="C109" s="6"/>
      <c r="D109" s="15" t="s">
        <v>31</v>
      </c>
      <c r="E109" s="7"/>
      <c r="F109" s="16">
        <f>SUM(F104:F108)</f>
        <v>545</v>
      </c>
      <c r="G109" s="16">
        <f>SUM(G104:G108)</f>
        <v>24.416999999999998</v>
      </c>
      <c r="H109" s="16">
        <f>SUM(H104:H108)</f>
        <v>32.458000000000006</v>
      </c>
      <c r="I109" s="16">
        <f>SUM(I104:I108)</f>
        <v>72.66</v>
      </c>
      <c r="J109" s="16">
        <f>SUM(J104:J108)</f>
        <v>704.64</v>
      </c>
      <c r="K109" s="22"/>
      <c r="L109" s="16">
        <f>SUM(L104:L108)</f>
        <v>75.930000000000007</v>
      </c>
    </row>
    <row r="110" spans="1:12" ht="15">
      <c r="A110" s="23">
        <f>A104</f>
        <v>2</v>
      </c>
      <c r="B110" s="10">
        <f>B104</f>
        <v>3</v>
      </c>
      <c r="C110" s="8" t="s">
        <v>23</v>
      </c>
      <c r="D110" s="5" t="s">
        <v>24</v>
      </c>
      <c r="E110" s="68" t="s">
        <v>95</v>
      </c>
      <c r="F110" s="58">
        <v>35</v>
      </c>
      <c r="G110" s="59">
        <f>0.93</f>
        <v>0.93</v>
      </c>
      <c r="H110" s="59">
        <f>0.06</f>
        <v>0.06</v>
      </c>
      <c r="I110" s="59">
        <f>1.95</f>
        <v>1.95</v>
      </c>
      <c r="J110" s="59">
        <f>12</f>
        <v>12</v>
      </c>
      <c r="K110" s="68" t="s">
        <v>94</v>
      </c>
      <c r="L110" s="37">
        <v>10</v>
      </c>
    </row>
    <row r="111" spans="1:12" ht="15">
      <c r="A111" s="20"/>
      <c r="B111" s="12"/>
      <c r="C111" s="9"/>
      <c r="D111" s="5" t="s">
        <v>25</v>
      </c>
      <c r="E111" s="57" t="s">
        <v>64</v>
      </c>
      <c r="F111" s="58">
        <v>200</v>
      </c>
      <c r="G111" s="59">
        <v>1.45</v>
      </c>
      <c r="H111" s="59">
        <v>3.93</v>
      </c>
      <c r="I111" s="59">
        <v>100.2</v>
      </c>
      <c r="J111" s="59">
        <v>82</v>
      </c>
      <c r="K111" s="60">
        <v>170</v>
      </c>
      <c r="L111" s="37">
        <v>15.59</v>
      </c>
    </row>
    <row r="112" spans="1:12" ht="15">
      <c r="A112" s="20"/>
      <c r="B112" s="12"/>
      <c r="C112" s="9"/>
      <c r="D112" s="5" t="s">
        <v>26</v>
      </c>
      <c r="E112" s="66" t="s">
        <v>93</v>
      </c>
      <c r="F112" s="58">
        <v>100</v>
      </c>
      <c r="G112" s="59">
        <v>16.399999999999999</v>
      </c>
      <c r="H112" s="59">
        <v>22.5</v>
      </c>
      <c r="I112" s="59">
        <v>2.2000000000000002</v>
      </c>
      <c r="J112" s="59">
        <v>277</v>
      </c>
      <c r="K112" s="60">
        <v>6598</v>
      </c>
      <c r="L112" s="37">
        <v>21.84</v>
      </c>
    </row>
    <row r="113" spans="1:12" ht="15">
      <c r="A113" s="20"/>
      <c r="B113" s="12"/>
      <c r="C113" s="9"/>
      <c r="D113" s="5" t="s">
        <v>27</v>
      </c>
      <c r="E113" s="57" t="s">
        <v>67</v>
      </c>
      <c r="F113" s="58">
        <v>150</v>
      </c>
      <c r="G113" s="59">
        <v>2.0030000000000001</v>
      </c>
      <c r="H113" s="59">
        <v>7.0140000000000002</v>
      </c>
      <c r="I113" s="59">
        <v>21.12</v>
      </c>
      <c r="J113" s="59">
        <v>182</v>
      </c>
      <c r="K113" s="60" t="s">
        <v>66</v>
      </c>
      <c r="L113" s="37">
        <v>15</v>
      </c>
    </row>
    <row r="114" spans="1:12" ht="15">
      <c r="A114" s="20"/>
      <c r="B114" s="12"/>
      <c r="C114" s="9"/>
      <c r="D114" s="5" t="s">
        <v>28</v>
      </c>
      <c r="E114" s="57" t="s">
        <v>41</v>
      </c>
      <c r="F114" s="58">
        <v>60</v>
      </c>
      <c r="G114" s="59">
        <f>3.07/50*60</f>
        <v>3.6839999999999997</v>
      </c>
      <c r="H114" s="59">
        <f>1.07/50*60</f>
        <v>1.2840000000000003</v>
      </c>
      <c r="I114" s="59">
        <f>20.9/50*60</f>
        <v>25.08</v>
      </c>
      <c r="J114" s="59">
        <f>107.2/50*60</f>
        <v>128.64000000000001</v>
      </c>
      <c r="K114" s="62" t="s">
        <v>42</v>
      </c>
      <c r="L114" s="37">
        <v>5</v>
      </c>
    </row>
    <row r="115" spans="1:12" ht="15">
      <c r="A115" s="20"/>
      <c r="B115" s="12"/>
      <c r="C115" s="9"/>
      <c r="D115" s="5" t="s">
        <v>29</v>
      </c>
      <c r="E115" s="57" t="s">
        <v>54</v>
      </c>
      <c r="F115" s="58">
        <v>200</v>
      </c>
      <c r="G115" s="59">
        <v>1.4</v>
      </c>
      <c r="H115" s="59">
        <v>1.6</v>
      </c>
      <c r="I115" s="59">
        <v>22.31</v>
      </c>
      <c r="J115" s="59">
        <v>105</v>
      </c>
      <c r="K115" s="64" t="s">
        <v>55</v>
      </c>
      <c r="L115" s="37">
        <v>8.5</v>
      </c>
    </row>
    <row r="116" spans="1:12" ht="15">
      <c r="A116" s="21"/>
      <c r="B116" s="14"/>
      <c r="C116" s="6"/>
      <c r="D116" s="15" t="s">
        <v>31</v>
      </c>
      <c r="E116" s="7"/>
      <c r="F116" s="16">
        <f>SUM(F110:F115)</f>
        <v>745</v>
      </c>
      <c r="G116" s="16">
        <f>SUM(G110:G115)</f>
        <v>25.866999999999997</v>
      </c>
      <c r="H116" s="16">
        <f>SUM(H110:H115)</f>
        <v>36.388000000000005</v>
      </c>
      <c r="I116" s="16">
        <f>SUM(I110:I115)</f>
        <v>172.86</v>
      </c>
      <c r="J116" s="16">
        <f>SUM(J110:J115)</f>
        <v>786.64</v>
      </c>
      <c r="K116" s="22"/>
      <c r="L116" s="16">
        <f>SUM(L110:L115)</f>
        <v>75.930000000000007</v>
      </c>
    </row>
    <row r="117" spans="1:12" ht="15">
      <c r="A117" s="26">
        <f>A104</f>
        <v>2</v>
      </c>
      <c r="B117" s="27">
        <f>B104</f>
        <v>3</v>
      </c>
      <c r="C117" s="73" t="s">
        <v>4</v>
      </c>
      <c r="D117" s="74"/>
      <c r="E117" s="28"/>
      <c r="F117" s="29">
        <f>F109+F116</f>
        <v>1290</v>
      </c>
      <c r="G117" s="29">
        <f>G109+G116</f>
        <v>50.283999999999992</v>
      </c>
      <c r="H117" s="29">
        <f>H109+H116</f>
        <v>68.846000000000004</v>
      </c>
      <c r="I117" s="29">
        <f>I109+I116</f>
        <v>245.52</v>
      </c>
      <c r="J117" s="29">
        <f>J109+J116</f>
        <v>1491.28</v>
      </c>
      <c r="K117" s="29"/>
      <c r="L117" s="29">
        <f>L109+L116</f>
        <v>151.86000000000001</v>
      </c>
    </row>
    <row r="118" spans="1:12" ht="15">
      <c r="A118" s="17">
        <v>2</v>
      </c>
      <c r="B118" s="18">
        <v>4</v>
      </c>
      <c r="C118" s="19" t="s">
        <v>18</v>
      </c>
      <c r="D118" s="46" t="s">
        <v>19</v>
      </c>
      <c r="E118" s="57" t="s">
        <v>51</v>
      </c>
      <c r="F118" s="58" t="s">
        <v>50</v>
      </c>
      <c r="G118" s="59">
        <v>9.65</v>
      </c>
      <c r="H118" s="59">
        <v>11.36</v>
      </c>
      <c r="I118" s="59">
        <v>3.55</v>
      </c>
      <c r="J118" s="59">
        <v>218.87</v>
      </c>
      <c r="K118" s="60">
        <v>286</v>
      </c>
      <c r="L118" s="36">
        <v>37.86</v>
      </c>
    </row>
    <row r="119" spans="1:12" ht="15">
      <c r="A119" s="20"/>
      <c r="B119" s="12"/>
      <c r="C119" s="9"/>
      <c r="D119" s="50" t="s">
        <v>27</v>
      </c>
      <c r="E119" s="57" t="s">
        <v>96</v>
      </c>
      <c r="F119" s="58">
        <v>150</v>
      </c>
      <c r="G119" s="59">
        <v>6.6</v>
      </c>
      <c r="H119" s="59">
        <v>4.38</v>
      </c>
      <c r="I119" s="59">
        <v>35.270000000000003</v>
      </c>
      <c r="J119" s="59">
        <v>213.71</v>
      </c>
      <c r="K119" s="60">
        <v>679</v>
      </c>
      <c r="L119" s="37">
        <v>13</v>
      </c>
    </row>
    <row r="120" spans="1:12" ht="15">
      <c r="A120" s="20"/>
      <c r="B120" s="12"/>
      <c r="C120" s="9"/>
      <c r="D120" s="54" t="s">
        <v>20</v>
      </c>
      <c r="E120" s="57" t="s">
        <v>63</v>
      </c>
      <c r="F120" s="58">
        <v>200</v>
      </c>
      <c r="G120" s="59">
        <v>8.9</v>
      </c>
      <c r="H120" s="59">
        <v>3.06</v>
      </c>
      <c r="I120" s="59">
        <v>26</v>
      </c>
      <c r="J120" s="59">
        <v>58</v>
      </c>
      <c r="K120" s="58">
        <v>685</v>
      </c>
      <c r="L120" s="37">
        <v>5</v>
      </c>
    </row>
    <row r="121" spans="1:12" ht="15">
      <c r="A121" s="20"/>
      <c r="B121" s="12"/>
      <c r="C121" s="9"/>
      <c r="D121" s="54" t="s">
        <v>29</v>
      </c>
      <c r="E121" s="57" t="s">
        <v>41</v>
      </c>
      <c r="F121" s="58">
        <v>50</v>
      </c>
      <c r="G121" s="59">
        <v>3.07</v>
      </c>
      <c r="H121" s="59">
        <v>1.07</v>
      </c>
      <c r="I121" s="59">
        <v>20.9</v>
      </c>
      <c r="J121" s="59">
        <v>107.2</v>
      </c>
      <c r="K121" s="62" t="s">
        <v>42</v>
      </c>
      <c r="L121" s="37">
        <v>4.17</v>
      </c>
    </row>
    <row r="122" spans="1:12" ht="15">
      <c r="A122" s="20"/>
      <c r="B122" s="12"/>
      <c r="C122" s="9"/>
      <c r="D122" s="50" t="s">
        <v>24</v>
      </c>
      <c r="E122" s="57" t="s">
        <v>97</v>
      </c>
      <c r="F122" s="58">
        <v>35</v>
      </c>
      <c r="G122" s="59">
        <f>1.6/100*35</f>
        <v>0.56000000000000005</v>
      </c>
      <c r="H122" s="59">
        <f>6.7/100*35</f>
        <v>2.3450000000000002</v>
      </c>
      <c r="I122" s="59">
        <f>5.2/100*35</f>
        <v>1.82</v>
      </c>
      <c r="J122" s="59">
        <f>87.2/100*35</f>
        <v>30.52</v>
      </c>
      <c r="K122" s="60" t="s">
        <v>42</v>
      </c>
      <c r="L122" s="37">
        <v>12</v>
      </c>
    </row>
    <row r="123" spans="1:12" ht="15">
      <c r="A123" s="20"/>
      <c r="B123" s="12"/>
      <c r="C123" s="9"/>
      <c r="D123" s="54" t="s">
        <v>30</v>
      </c>
      <c r="E123" s="57" t="s">
        <v>77</v>
      </c>
      <c r="F123" s="58">
        <v>40</v>
      </c>
      <c r="G123" s="59">
        <v>2.6</v>
      </c>
      <c r="H123" s="59">
        <v>0.48</v>
      </c>
      <c r="I123" s="59">
        <v>1.05</v>
      </c>
      <c r="J123" s="59">
        <v>72.400000000000006</v>
      </c>
      <c r="K123" s="62" t="s">
        <v>42</v>
      </c>
      <c r="L123" s="37">
        <v>3.9</v>
      </c>
    </row>
    <row r="124" spans="1:12" ht="15">
      <c r="A124" s="21"/>
      <c r="B124" s="14"/>
      <c r="C124" s="6"/>
      <c r="D124" s="15" t="s">
        <v>31</v>
      </c>
      <c r="E124" s="7"/>
      <c r="F124" s="16">
        <f>SUM(F118:F123)</f>
        <v>475</v>
      </c>
      <c r="G124" s="16">
        <f>SUM(G118:G123)</f>
        <v>31.38</v>
      </c>
      <c r="H124" s="16">
        <f>SUM(H118:H123)</f>
        <v>22.694999999999997</v>
      </c>
      <c r="I124" s="16">
        <f>SUM(I118:I123)</f>
        <v>88.589999999999989</v>
      </c>
      <c r="J124" s="16">
        <f>SUM(J118:J123)</f>
        <v>700.7</v>
      </c>
      <c r="K124" s="22"/>
      <c r="L124" s="16">
        <f t="shared" ref="L124" si="0">SUM(L118:L123)</f>
        <v>75.930000000000007</v>
      </c>
    </row>
    <row r="125" spans="1:12" ht="15">
      <c r="A125" s="23">
        <f>A118</f>
        <v>2</v>
      </c>
      <c r="B125" s="10">
        <f>B118</f>
        <v>4</v>
      </c>
      <c r="C125" s="8" t="s">
        <v>23</v>
      </c>
      <c r="D125" s="54" t="s">
        <v>24</v>
      </c>
      <c r="E125" s="57" t="s">
        <v>97</v>
      </c>
      <c r="F125" s="58">
        <v>35</v>
      </c>
      <c r="G125" s="59">
        <f>1.6/100*35</f>
        <v>0.56000000000000005</v>
      </c>
      <c r="H125" s="59">
        <f>6.7/100*35</f>
        <v>2.3450000000000002</v>
      </c>
      <c r="I125" s="59">
        <f>5.2/100*35</f>
        <v>1.82</v>
      </c>
      <c r="J125" s="59">
        <f>87.2/100*35</f>
        <v>30.52</v>
      </c>
      <c r="K125" s="60" t="s">
        <v>42</v>
      </c>
      <c r="L125" s="37">
        <v>12</v>
      </c>
    </row>
    <row r="126" spans="1:12" ht="15">
      <c r="A126" s="20"/>
      <c r="B126" s="12"/>
      <c r="C126" s="9"/>
      <c r="D126" s="54" t="s">
        <v>25</v>
      </c>
      <c r="E126" s="66" t="s">
        <v>98</v>
      </c>
      <c r="F126" s="58">
        <v>200</v>
      </c>
      <c r="G126" s="59">
        <v>2.15</v>
      </c>
      <c r="H126" s="59">
        <v>2.27</v>
      </c>
      <c r="I126" s="59">
        <v>13.71</v>
      </c>
      <c r="J126" s="59">
        <v>83.8</v>
      </c>
      <c r="K126" s="60">
        <v>208</v>
      </c>
      <c r="L126" s="37">
        <v>13.59</v>
      </c>
    </row>
    <row r="127" spans="1:12" ht="15">
      <c r="A127" s="20"/>
      <c r="B127" s="12"/>
      <c r="C127" s="9"/>
      <c r="D127" s="54" t="s">
        <v>26</v>
      </c>
      <c r="E127" s="57" t="s">
        <v>51</v>
      </c>
      <c r="F127" s="58" t="s">
        <v>50</v>
      </c>
      <c r="G127" s="59">
        <v>9.65</v>
      </c>
      <c r="H127" s="59">
        <v>11.36</v>
      </c>
      <c r="I127" s="59">
        <v>3.55</v>
      </c>
      <c r="J127" s="59">
        <v>218.87</v>
      </c>
      <c r="K127" s="60">
        <v>286</v>
      </c>
      <c r="L127" s="37">
        <v>24.27</v>
      </c>
    </row>
    <row r="128" spans="1:12" ht="15">
      <c r="A128" s="20"/>
      <c r="B128" s="12"/>
      <c r="C128" s="9"/>
      <c r="D128" s="54" t="s">
        <v>27</v>
      </c>
      <c r="E128" s="57" t="s">
        <v>96</v>
      </c>
      <c r="F128" s="58">
        <v>150</v>
      </c>
      <c r="G128" s="59">
        <v>6.6</v>
      </c>
      <c r="H128" s="59">
        <v>4.38</v>
      </c>
      <c r="I128" s="59">
        <v>35.270000000000003</v>
      </c>
      <c r="J128" s="59">
        <v>213.71</v>
      </c>
      <c r="K128" s="60">
        <v>679</v>
      </c>
      <c r="L128" s="37">
        <v>13</v>
      </c>
    </row>
    <row r="129" spans="1:12" ht="15">
      <c r="A129" s="20"/>
      <c r="B129" s="12"/>
      <c r="C129" s="9"/>
      <c r="D129" s="54" t="s">
        <v>28</v>
      </c>
      <c r="E129" s="57" t="s">
        <v>63</v>
      </c>
      <c r="F129" s="58">
        <v>200</v>
      </c>
      <c r="G129" s="59">
        <v>8.9</v>
      </c>
      <c r="H129" s="59">
        <v>3.06</v>
      </c>
      <c r="I129" s="59">
        <v>26</v>
      </c>
      <c r="J129" s="59">
        <v>58</v>
      </c>
      <c r="K129" s="58">
        <v>685</v>
      </c>
      <c r="L129" s="37">
        <v>5</v>
      </c>
    </row>
    <row r="130" spans="1:12" ht="15">
      <c r="A130" s="20"/>
      <c r="B130" s="12"/>
      <c r="C130" s="9"/>
      <c r="D130" s="54" t="s">
        <v>29</v>
      </c>
      <c r="E130" s="57" t="s">
        <v>41</v>
      </c>
      <c r="F130" s="58">
        <v>50</v>
      </c>
      <c r="G130" s="59">
        <v>3.07</v>
      </c>
      <c r="H130" s="59">
        <v>1.07</v>
      </c>
      <c r="I130" s="59">
        <v>20.9</v>
      </c>
      <c r="J130" s="59">
        <v>107.2</v>
      </c>
      <c r="K130" s="62" t="s">
        <v>42</v>
      </c>
      <c r="L130" s="37">
        <v>4.17</v>
      </c>
    </row>
    <row r="131" spans="1:12" ht="15">
      <c r="A131" s="20"/>
      <c r="B131" s="12"/>
      <c r="C131" s="9"/>
      <c r="D131" s="54" t="s">
        <v>30</v>
      </c>
      <c r="E131" s="57" t="s">
        <v>77</v>
      </c>
      <c r="F131" s="58">
        <v>40</v>
      </c>
      <c r="G131" s="59">
        <v>2.6</v>
      </c>
      <c r="H131" s="59">
        <v>0.48</v>
      </c>
      <c r="I131" s="59">
        <v>1.05</v>
      </c>
      <c r="J131" s="59">
        <v>72.400000000000006</v>
      </c>
      <c r="K131" s="62" t="s">
        <v>42</v>
      </c>
      <c r="L131" s="37">
        <v>3.9</v>
      </c>
    </row>
    <row r="132" spans="1:12" ht="15">
      <c r="A132" s="21"/>
      <c r="B132" s="14"/>
      <c r="C132" s="6"/>
      <c r="D132" s="15" t="s">
        <v>31</v>
      </c>
      <c r="E132" s="7"/>
      <c r="F132" s="16">
        <f>SUM(F125:F131)</f>
        <v>675</v>
      </c>
      <c r="G132" s="16">
        <f>SUM(G125:G131)</f>
        <v>33.53</v>
      </c>
      <c r="H132" s="16">
        <f>SUM(H125:H131)</f>
        <v>24.965</v>
      </c>
      <c r="I132" s="16">
        <f>SUM(I125:I131)</f>
        <v>102.3</v>
      </c>
      <c r="J132" s="16">
        <f>SUM(J125:J131)</f>
        <v>784.5</v>
      </c>
      <c r="K132" s="22"/>
      <c r="L132" s="16">
        <f>SUM(L125:L131)</f>
        <v>75.930000000000007</v>
      </c>
    </row>
    <row r="133" spans="1:12" ht="15">
      <c r="A133" s="26">
        <f>A118</f>
        <v>2</v>
      </c>
      <c r="B133" s="27">
        <f>B118</f>
        <v>4</v>
      </c>
      <c r="C133" s="73" t="s">
        <v>4</v>
      </c>
      <c r="D133" s="74"/>
      <c r="E133" s="28"/>
      <c r="F133" s="29">
        <f>F124+F132</f>
        <v>1150</v>
      </c>
      <c r="G133" s="29">
        <f>G124+G132</f>
        <v>64.91</v>
      </c>
      <c r="H133" s="29">
        <f>H124+H132</f>
        <v>47.66</v>
      </c>
      <c r="I133" s="29">
        <f>I124+I132</f>
        <v>190.89</v>
      </c>
      <c r="J133" s="29">
        <f>J124+J132</f>
        <v>1485.2</v>
      </c>
      <c r="K133" s="29"/>
      <c r="L133" s="29">
        <f>L124+L132</f>
        <v>151.86000000000001</v>
      </c>
    </row>
    <row r="134" spans="1:12" ht="15">
      <c r="A134" s="17">
        <v>2</v>
      </c>
      <c r="B134" s="18">
        <v>5</v>
      </c>
      <c r="C134" s="19" t="s">
        <v>18</v>
      </c>
      <c r="D134" s="46" t="s">
        <v>19</v>
      </c>
      <c r="E134" s="57" t="s">
        <v>72</v>
      </c>
      <c r="F134" s="58" t="s">
        <v>71</v>
      </c>
      <c r="G134" s="59">
        <v>10.585000000000001</v>
      </c>
      <c r="H134" s="59">
        <v>14.113</v>
      </c>
      <c r="I134" s="59">
        <v>12.531000000000001</v>
      </c>
      <c r="J134" s="59">
        <v>219.48</v>
      </c>
      <c r="K134" s="60" t="s">
        <v>70</v>
      </c>
      <c r="L134" s="36">
        <v>34.03</v>
      </c>
    </row>
    <row r="135" spans="1:12" ht="15">
      <c r="A135" s="20"/>
      <c r="B135" s="12"/>
      <c r="C135" s="9"/>
      <c r="D135" s="50" t="s">
        <v>27</v>
      </c>
      <c r="E135" s="57" t="s">
        <v>74</v>
      </c>
      <c r="F135" s="58">
        <v>200</v>
      </c>
      <c r="G135" s="59">
        <f>4.32</f>
        <v>4.32</v>
      </c>
      <c r="H135" s="59">
        <f>9.89</f>
        <v>9.89</v>
      </c>
      <c r="I135" s="59">
        <f>29.4</f>
        <v>29.4</v>
      </c>
      <c r="J135" s="59">
        <f>208</f>
        <v>208</v>
      </c>
      <c r="K135" s="60" t="s">
        <v>73</v>
      </c>
      <c r="L135" s="37">
        <v>15</v>
      </c>
    </row>
    <row r="136" spans="1:12" ht="15">
      <c r="A136" s="20"/>
      <c r="B136" s="12"/>
      <c r="C136" s="9"/>
      <c r="D136" s="54" t="s">
        <v>20</v>
      </c>
      <c r="E136" s="57" t="s">
        <v>78</v>
      </c>
      <c r="F136" s="58">
        <v>200</v>
      </c>
      <c r="G136" s="59">
        <v>0.52</v>
      </c>
      <c r="H136" s="59">
        <v>0.15</v>
      </c>
      <c r="I136" s="59">
        <v>23.76</v>
      </c>
      <c r="J136" s="59">
        <v>118.1</v>
      </c>
      <c r="K136" s="58">
        <v>376</v>
      </c>
      <c r="L136" s="37">
        <v>10</v>
      </c>
    </row>
    <row r="137" spans="1:12" ht="15">
      <c r="A137" s="20"/>
      <c r="B137" s="12"/>
      <c r="C137" s="9"/>
      <c r="D137" s="54" t="s">
        <v>29</v>
      </c>
      <c r="E137" s="57" t="s">
        <v>41</v>
      </c>
      <c r="F137" s="58">
        <v>60</v>
      </c>
      <c r="G137" s="59">
        <f>3.07/50*60</f>
        <v>3.6839999999999997</v>
      </c>
      <c r="H137" s="59">
        <f>1.07/50*60</f>
        <v>1.2840000000000003</v>
      </c>
      <c r="I137" s="59">
        <f>20.9/50*60</f>
        <v>25.08</v>
      </c>
      <c r="J137" s="59">
        <f>107.2/50*60</f>
        <v>128.64000000000001</v>
      </c>
      <c r="K137" s="62" t="s">
        <v>42</v>
      </c>
      <c r="L137" s="37">
        <v>5</v>
      </c>
    </row>
    <row r="138" spans="1:12" ht="15">
      <c r="A138" s="20"/>
      <c r="B138" s="12"/>
      <c r="C138" s="9"/>
      <c r="D138" s="50" t="s">
        <v>24</v>
      </c>
      <c r="E138" s="57" t="s">
        <v>76</v>
      </c>
      <c r="F138" s="58">
        <v>35</v>
      </c>
      <c r="G138" s="59">
        <f>1.895/100*35</f>
        <v>0.66325000000000001</v>
      </c>
      <c r="H138" s="59">
        <f>4.597/100*35</f>
        <v>1.6089500000000001</v>
      </c>
      <c r="I138" s="59">
        <f>6.633/100*35</f>
        <v>2.3215500000000002</v>
      </c>
      <c r="J138" s="59">
        <f>48.3/100*35</f>
        <v>16.905000000000001</v>
      </c>
      <c r="K138" s="60" t="s">
        <v>75</v>
      </c>
      <c r="L138" s="37">
        <v>8</v>
      </c>
    </row>
    <row r="139" spans="1:12" ht="15">
      <c r="A139" s="20"/>
      <c r="B139" s="12"/>
      <c r="C139" s="9"/>
      <c r="D139" s="54" t="s">
        <v>30</v>
      </c>
      <c r="E139" s="57" t="s">
        <v>77</v>
      </c>
      <c r="F139" s="58">
        <v>40</v>
      </c>
      <c r="G139" s="59">
        <v>2.6</v>
      </c>
      <c r="H139" s="59">
        <v>0.48</v>
      </c>
      <c r="I139" s="59">
        <v>1.05</v>
      </c>
      <c r="J139" s="59">
        <v>72.400000000000006</v>
      </c>
      <c r="K139" s="62" t="s">
        <v>42</v>
      </c>
      <c r="L139" s="37">
        <v>3.9</v>
      </c>
    </row>
    <row r="140" spans="1:12" ht="15.75" customHeight="1">
      <c r="A140" s="21"/>
      <c r="B140" s="14"/>
      <c r="C140" s="6"/>
      <c r="D140" s="15" t="s">
        <v>31</v>
      </c>
      <c r="E140" s="7"/>
      <c r="F140" s="16">
        <f>SUM(F134:F139)</f>
        <v>535</v>
      </c>
      <c r="G140" s="16">
        <f>SUM(G134:G139)</f>
        <v>22.372250000000005</v>
      </c>
      <c r="H140" s="16">
        <f>SUM(H134:H139)</f>
        <v>27.525949999999998</v>
      </c>
      <c r="I140" s="16">
        <f>SUM(I134:I139)</f>
        <v>94.14255</v>
      </c>
      <c r="J140" s="16">
        <f>SUM(J134:J139)</f>
        <v>763.52499999999998</v>
      </c>
      <c r="K140" s="22"/>
      <c r="L140" s="16">
        <f t="shared" ref="L140" si="1">SUM(L134:L139)</f>
        <v>75.930000000000007</v>
      </c>
    </row>
    <row r="141" spans="1:12" ht="15">
      <c r="A141" s="23">
        <f>A134</f>
        <v>2</v>
      </c>
      <c r="B141" s="10">
        <f>B134</f>
        <v>5</v>
      </c>
      <c r="C141" s="8" t="s">
        <v>23</v>
      </c>
      <c r="D141" s="54" t="s">
        <v>24</v>
      </c>
      <c r="E141" s="57" t="s">
        <v>76</v>
      </c>
      <c r="F141" s="58">
        <v>35</v>
      </c>
      <c r="G141" s="59">
        <f>1.895/100*35</f>
        <v>0.66325000000000001</v>
      </c>
      <c r="H141" s="59">
        <f>4.597/100*35</f>
        <v>1.6089500000000001</v>
      </c>
      <c r="I141" s="59">
        <f>6.633/100*35</f>
        <v>2.3215500000000002</v>
      </c>
      <c r="J141" s="59">
        <f>48.3/100*35</f>
        <v>16.905000000000001</v>
      </c>
      <c r="K141" s="60" t="s">
        <v>75</v>
      </c>
      <c r="L141" s="37">
        <v>8</v>
      </c>
    </row>
    <row r="142" spans="1:12" ht="15">
      <c r="A142" s="20"/>
      <c r="B142" s="12"/>
      <c r="C142" s="9"/>
      <c r="D142" s="54" t="s">
        <v>25</v>
      </c>
      <c r="E142" s="57" t="s">
        <v>80</v>
      </c>
      <c r="F142" s="58">
        <v>200</v>
      </c>
      <c r="G142" s="59">
        <v>1.75</v>
      </c>
      <c r="H142" s="59">
        <v>2.5499999999999998</v>
      </c>
      <c r="I142" s="59">
        <v>9.75</v>
      </c>
      <c r="J142" s="59">
        <v>106</v>
      </c>
      <c r="K142" s="60" t="s">
        <v>79</v>
      </c>
      <c r="L142" s="37">
        <v>15.59</v>
      </c>
    </row>
    <row r="143" spans="1:12" ht="15">
      <c r="A143" s="20"/>
      <c r="B143" s="12"/>
      <c r="C143" s="9"/>
      <c r="D143" s="54" t="s">
        <v>26</v>
      </c>
      <c r="E143" s="57" t="s">
        <v>72</v>
      </c>
      <c r="F143" s="58" t="s">
        <v>71</v>
      </c>
      <c r="G143" s="59">
        <v>10.585000000000001</v>
      </c>
      <c r="H143" s="59">
        <v>14.113</v>
      </c>
      <c r="I143" s="59">
        <v>12.531000000000001</v>
      </c>
      <c r="J143" s="59">
        <v>219.48</v>
      </c>
      <c r="K143" s="60" t="s">
        <v>70</v>
      </c>
      <c r="L143" s="37">
        <v>18.440000000000001</v>
      </c>
    </row>
    <row r="144" spans="1:12" ht="15">
      <c r="A144" s="20"/>
      <c r="B144" s="12"/>
      <c r="C144" s="9"/>
      <c r="D144" s="54" t="s">
        <v>27</v>
      </c>
      <c r="E144" s="57" t="s">
        <v>74</v>
      </c>
      <c r="F144" s="58">
        <v>200</v>
      </c>
      <c r="G144" s="59">
        <f>4.32</f>
        <v>4.32</v>
      </c>
      <c r="H144" s="59">
        <f>9.89</f>
        <v>9.89</v>
      </c>
      <c r="I144" s="59">
        <f>29.4</f>
        <v>29.4</v>
      </c>
      <c r="J144" s="59">
        <f>208</f>
        <v>208</v>
      </c>
      <c r="K144" s="60" t="s">
        <v>73</v>
      </c>
      <c r="L144" s="37">
        <v>15</v>
      </c>
    </row>
    <row r="145" spans="1:12" ht="15">
      <c r="A145" s="20"/>
      <c r="B145" s="12"/>
      <c r="C145" s="9"/>
      <c r="D145" s="54" t="s">
        <v>28</v>
      </c>
      <c r="E145" s="57" t="s">
        <v>78</v>
      </c>
      <c r="F145" s="58">
        <v>200</v>
      </c>
      <c r="G145" s="59">
        <v>0.52</v>
      </c>
      <c r="H145" s="59">
        <v>0.15</v>
      </c>
      <c r="I145" s="59">
        <v>23.76</v>
      </c>
      <c r="J145" s="59">
        <v>118.1</v>
      </c>
      <c r="K145" s="58">
        <v>376</v>
      </c>
      <c r="L145" s="37">
        <v>10</v>
      </c>
    </row>
    <row r="146" spans="1:12" ht="15">
      <c r="A146" s="20"/>
      <c r="B146" s="12"/>
      <c r="C146" s="9"/>
      <c r="D146" s="54" t="s">
        <v>29</v>
      </c>
      <c r="E146" s="57" t="s">
        <v>41</v>
      </c>
      <c r="F146" s="58">
        <v>60</v>
      </c>
      <c r="G146" s="59">
        <f>3.07/50*60</f>
        <v>3.6839999999999997</v>
      </c>
      <c r="H146" s="59">
        <f>1.07/50*60</f>
        <v>1.2840000000000003</v>
      </c>
      <c r="I146" s="59">
        <f>20.9/50*60</f>
        <v>25.08</v>
      </c>
      <c r="J146" s="59">
        <f>107.2/50*60</f>
        <v>128.64000000000001</v>
      </c>
      <c r="K146" s="62" t="s">
        <v>42</v>
      </c>
      <c r="L146" s="37">
        <v>5</v>
      </c>
    </row>
    <row r="147" spans="1:12" ht="15">
      <c r="A147" s="20"/>
      <c r="B147" s="12"/>
      <c r="C147" s="9"/>
      <c r="D147" s="54" t="s">
        <v>30</v>
      </c>
      <c r="E147" s="57" t="s">
        <v>77</v>
      </c>
      <c r="F147" s="58">
        <v>40</v>
      </c>
      <c r="G147" s="59">
        <v>2.6</v>
      </c>
      <c r="H147" s="59">
        <v>0.48</v>
      </c>
      <c r="I147" s="59">
        <v>1.05</v>
      </c>
      <c r="J147" s="59">
        <v>72.400000000000006</v>
      </c>
      <c r="K147" s="62" t="s">
        <v>42</v>
      </c>
      <c r="L147" s="37">
        <v>3.9</v>
      </c>
    </row>
    <row r="148" spans="1:12" ht="15">
      <c r="A148" s="21"/>
      <c r="B148" s="14"/>
      <c r="C148" s="6"/>
      <c r="D148" s="15" t="s">
        <v>31</v>
      </c>
      <c r="E148" s="7"/>
      <c r="F148" s="16">
        <f>SUM(F141:F147)</f>
        <v>735</v>
      </c>
      <c r="G148" s="16">
        <f>SUM(G141:G147)</f>
        <v>24.122250000000001</v>
      </c>
      <c r="H148" s="16">
        <f>SUM(H141:H147)</f>
        <v>30.075949999999999</v>
      </c>
      <c r="I148" s="16">
        <f>SUM(I141:I147)</f>
        <v>103.89255</v>
      </c>
      <c r="J148" s="16">
        <f>SUM(J141:J147)</f>
        <v>869.52499999999998</v>
      </c>
      <c r="K148" s="22"/>
      <c r="L148" s="16">
        <f>SUM(L141:L147)</f>
        <v>75.930000000000007</v>
      </c>
    </row>
    <row r="149" spans="1:12" ht="15">
      <c r="A149" s="26">
        <f>A134</f>
        <v>2</v>
      </c>
      <c r="B149" s="27">
        <f>B134</f>
        <v>5</v>
      </c>
      <c r="C149" s="73" t="s">
        <v>4</v>
      </c>
      <c r="D149" s="74"/>
      <c r="E149" s="28"/>
      <c r="F149" s="29">
        <f>F140+F148</f>
        <v>1270</v>
      </c>
      <c r="G149" s="29">
        <f>G140+G148</f>
        <v>46.494500000000002</v>
      </c>
      <c r="H149" s="29">
        <f>H140+H148</f>
        <v>57.601900000000001</v>
      </c>
      <c r="I149" s="29">
        <f>I140+I148</f>
        <v>198.0351</v>
      </c>
      <c r="J149" s="29">
        <f>J140+J148</f>
        <v>1633.05</v>
      </c>
      <c r="K149" s="29"/>
      <c r="L149" s="29">
        <f>L140+L148</f>
        <v>151.86000000000001</v>
      </c>
    </row>
    <row r="150" spans="1:12">
      <c r="A150" s="24"/>
      <c r="B150" s="25"/>
      <c r="C150" s="75" t="s">
        <v>5</v>
      </c>
      <c r="D150" s="75"/>
      <c r="E150" s="75"/>
      <c r="F150" s="31">
        <f>(F18+F32+F46+F60+F76+F89+F103+F117+F133+F149)/(IF(F18=0,0,1)+IF(F32=0,0,1)+IF(F46=0,0,1)+IF(F60=0,0,1)+IF(F76=0,0,1)+IF(F89=0,0,1)+IF(F103=0,0,1)+IF(F117=0,0,1)+IF(F133=0,0,1)+IF(F149=0,0,1))</f>
        <v>1129.7</v>
      </c>
      <c r="G150" s="31">
        <f>(G18+G32+G46+G60+G76+G89+G103+G117+G133+G149)/(IF(G18=0,0,1)+IF(G32=0,0,1)+IF(G46=0,0,1)+IF(G60=0,0,1)+IF(G76=0,0,1)+IF(G89=0,0,1)+IF(G103=0,0,1)+IF(G117=0,0,1)+IF(G133=0,0,1)+IF(G149=0,0,1))</f>
        <v>49.056094285714288</v>
      </c>
      <c r="H150" s="31">
        <f>(H18+H32+H46+H60+H76+H89+H103+H117+H133+H149)/(IF(H18=0,0,1)+IF(H32=0,0,1)+IF(H46=0,0,1)+IF(H60=0,0,1)+IF(H76=0,0,1)+IF(H89=0,0,1)+IF(H103=0,0,1)+IF(H117=0,0,1)+IF(H133=0,0,1)+IF(H149=0,0,1))</f>
        <v>48.933910000000004</v>
      </c>
      <c r="I150" s="31">
        <f>(I18+I32+I46+I60+I76+I89+I103+I117+I133+I149)/(IF(I18=0,0,1)+IF(I32=0,0,1)+IF(I46=0,0,1)+IF(I60=0,0,1)+IF(I76=0,0,1)+IF(I89=0,0,1)+IF(I103=0,0,1)+IF(I117=0,0,1)+IF(I133=0,0,1)+IF(I149=0,0,1))</f>
        <v>208.89054999999999</v>
      </c>
      <c r="J150" s="31">
        <f>(J18+J32+J46+J60+J76+J89+J103+J117+J133+J149)/(IF(J18=0,0,1)+IF(J32=0,0,1)+IF(J46=0,0,1)+IF(J60=0,0,1)+IF(J76=0,0,1)+IF(J89=0,0,1)+IF(J103=0,0,1)+IF(J117=0,0,1)+IF(J133=0,0,1)+IF(J149=0,0,1))</f>
        <v>1448.28045</v>
      </c>
      <c r="K150" s="31"/>
      <c r="L150" s="31">
        <f>(L18+L32+L46+L60+L76+L89+L103+L117+L133+L149)/(IF(L18=0,0,1)+IF(L32=0,0,1)+IF(L46=0,0,1)+IF(L60=0,0,1)+IF(L76=0,0,1)+IF(L89=0,0,1)+IF(L103=0,0,1)+IF(L117=0,0,1)+IF(L133=0,0,1)+IF(L149=0,0,1))</f>
        <v>151.86000000000004</v>
      </c>
    </row>
  </sheetData>
  <mergeCells count="14">
    <mergeCell ref="C60:D60"/>
    <mergeCell ref="C76:D76"/>
    <mergeCell ref="C18:D18"/>
    <mergeCell ref="C150:E150"/>
    <mergeCell ref="C149:D149"/>
    <mergeCell ref="C89:D89"/>
    <mergeCell ref="C103:D103"/>
    <mergeCell ref="C117:D117"/>
    <mergeCell ref="C133:D133"/>
    <mergeCell ref="C1:E1"/>
    <mergeCell ref="H1:K1"/>
    <mergeCell ref="H2:K2"/>
    <mergeCell ref="C32:D32"/>
    <mergeCell ref="C46:D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2023-10-19T07:05:12Z</cp:lastPrinted>
  <dcterms:created xsi:type="dcterms:W3CDTF">2022-05-16T14:23:56Z</dcterms:created>
  <dcterms:modified xsi:type="dcterms:W3CDTF">2023-10-19T10:51:44Z</dcterms:modified>
</cp:coreProperties>
</file>